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3"/>
  </bookViews>
  <sheets>
    <sheet name="balancesheet" sheetId="1" r:id="rId1"/>
    <sheet name="statement of equity" sheetId="2" r:id="rId2"/>
    <sheet name="incomestatement" sheetId="3" r:id="rId3"/>
    <sheet name="cashflow" sheetId="4" r:id="rId4"/>
  </sheets>
  <externalReferences>
    <externalReference r:id="rId7"/>
  </externalReferences>
  <definedNames>
    <definedName name="_xlnm.Print_Area" localSheetId="0">'balancesheet'!$A$1:$J$50</definedName>
    <definedName name="_xlnm.Print_Area" localSheetId="3">'cashflow'!$A$1:$F$58</definedName>
    <definedName name="_xlnm.Print_Area" localSheetId="2">'incomestatement'!$A$1:$K$48</definedName>
    <definedName name="_xlnm.Print_Area" localSheetId="1">'statement of equity'!$A$1:$Q$132</definedName>
  </definedNames>
  <calcPr fullCalcOnLoad="1"/>
</workbook>
</file>

<file path=xl/sharedStrings.xml><?xml version="1.0" encoding="utf-8"?>
<sst xmlns="http://schemas.openxmlformats.org/spreadsheetml/2006/main" count="183" uniqueCount="119">
  <si>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</si>
  <si>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</si>
  <si>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</si>
  <si>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</si>
  <si>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</si>
  <si>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</si>
  <si>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</si>
  <si>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</si>
  <si>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</si>
  <si>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</si>
  <si>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</si>
  <si>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</si>
  <si>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</si>
  <si>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</si>
  <si>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</si>
  <si>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</si>
  <si>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</si>
  <si>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</si>
  <si>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</si>
  <si>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</si>
  <si>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</si>
  <si>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</si>
  <si>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</si>
  <si>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</si>
  <si>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</si>
  <si>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</si>
  <si>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</si>
  <si>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</si>
  <si>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At 1 April 2004</t>
  </si>
  <si>
    <t>Effect of adopting MASB 25</t>
  </si>
  <si>
    <t>Issue of shares:</t>
  </si>
  <si>
    <t>Conversion of warrants</t>
  </si>
  <si>
    <t>Net gains and losses not</t>
  </si>
  <si>
    <t>recognised in income statement</t>
  </si>
  <si>
    <t>Effects of translation of the financial</t>
  </si>
  <si>
    <t>statements of a subsidiary</t>
  </si>
  <si>
    <t>Net profit for the period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</si>
  <si>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</si>
  <si>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</si>
  <si>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</si>
  <si>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</si>
  <si>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</si>
  <si>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</si>
  <si>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</si>
  <si>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</si>
  <si>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</si>
  <si>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</si>
  <si>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</si>
  <si>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</si>
  <si>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Operating expenses</t>
  </si>
  <si>
    <t>Operating profit</t>
  </si>
  <si>
    <t>Interest expense</t>
  </si>
  <si>
    <t>Interest income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</si>
  <si>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</si>
  <si>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</si>
  <si>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</si>
  <si>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</si>
  <si>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</si>
  <si>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</si>
  <si>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</si>
  <si>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</si>
  <si>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</si>
  <si>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</si>
  <si>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</si>
  <si>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Inventories</t>
  </si>
  <si>
    <t>Trade and other receivables</t>
  </si>
  <si>
    <t>Trade and other payables</t>
  </si>
  <si>
    <t>Investing Activities</t>
  </si>
  <si>
    <t>-Equity investments</t>
  </si>
  <si>
    <t>-Other investments</t>
  </si>
  <si>
    <t>Net cash used in investing activities</t>
  </si>
  <si>
    <t>Cash flows from financing activities</t>
  </si>
  <si>
    <t>-Proceeds from issue of shares</t>
  </si>
  <si>
    <t>-Bank borrowings</t>
  </si>
  <si>
    <t>-Dividends paid to shareholders</t>
  </si>
  <si>
    <t>-Interest paid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</si>
  <si>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</si>
  <si>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</si>
  <si>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</si>
  <si>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</si>
  <si>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</si>
  <si>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Bank Balance</t>
  </si>
  <si>
    <t>Short Term Deposit</t>
  </si>
  <si>
    <t>(Overdraft)</t>
  </si>
  <si>
    <t>Property, plant and equipment</t>
  </si>
  <si>
    <t>Current assets</t>
  </si>
  <si>
    <t>Trade debtors &amp; other receivables</t>
  </si>
  <si>
    <t>Cash and cash equivalents</t>
  </si>
  <si>
    <t>Current liabilities</t>
  </si>
  <si>
    <t>Borrowings</t>
  </si>
  <si>
    <t>Taxation</t>
  </si>
  <si>
    <t>Net current assets</t>
  </si>
  <si>
    <t>Financed by:-</t>
  </si>
  <si>
    <t>Capital and reserves</t>
  </si>
  <si>
    <t>Share capital</t>
  </si>
  <si>
    <t>Reserves</t>
  </si>
  <si>
    <t>Deferred taxation</t>
  </si>
  <si>
    <t>Long term &amp; deferred liabilities</t>
  </si>
  <si>
    <t>31.03.2005</t>
  </si>
  <si>
    <t>Deferred tax assets</t>
  </si>
  <si>
    <t>(The Condensed Consolidated Balance Sheets should read in conjunction with the Annual Report for the year ended 31st March 2005)</t>
  </si>
  <si>
    <t>At 1 April 2005</t>
  </si>
  <si>
    <t>(The Condensed Consolidated Cash Flow Statements should read in conjunction with the Annual Report for the year ended 31st March 2005)</t>
  </si>
  <si>
    <t>Condensed consolidated income statements</t>
  </si>
  <si>
    <t>-</t>
  </si>
  <si>
    <t xml:space="preserve">(The Condensed Consolidated Income Statements should read in conjunction with the Annual Report </t>
  </si>
  <si>
    <t xml:space="preserve">      for the year ended 31st March 2005)</t>
  </si>
  <si>
    <t>Net cash generated from operating activities</t>
  </si>
  <si>
    <t xml:space="preserve">Condensed consolidated cash flow statements </t>
  </si>
  <si>
    <t>31.12.2005</t>
  </si>
  <si>
    <t>for the period ended 31 December 2005</t>
  </si>
  <si>
    <t>31 Dec</t>
  </si>
  <si>
    <t>9 months ended</t>
  </si>
  <si>
    <t>Condensed consolidated balance sheets as at 31 December 2005</t>
  </si>
  <si>
    <t>At 31 December 2005</t>
  </si>
  <si>
    <t>At 31 December 2004</t>
  </si>
  <si>
    <t>31.12.2004</t>
  </si>
  <si>
    <t>Net cash (used in)/generated from financing activities</t>
  </si>
  <si>
    <t xml:space="preserve">            (The Condensed Consolidated Statements of Changes in Equity should read in conjunction with the Annual Report for the year ended 31st March 2005)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</si>
</sst>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\(#,###,\);_(* \(#,###,\);_(* &quot;-&quot;_);_(@_)"/>
    <numFmt numFmtId="165" formatCode="#,##0,;[Red]\(#,##0,\)"/>
    <numFmt numFmtId="166" formatCode="d/mmm/yy"/>
    <numFmt numFmtId="167" formatCode="_(* #,##0_);_(* \(#,##0\);_(* &quot;-&quot;??_);_(@_)"/>
    <numFmt numFmtId="168" formatCode="dd/mm/yy"/>
    <numFmt numFmtId="169" formatCode="_-* #,##0_-;\-* #,##0_-;_-* &quot;-&quot;_-;_-@_-"/>
    <numFmt numFmtId="170" formatCode="#,##0;[Red]\(#,##0\)"/>
    <numFmt numFmtId="171" formatCode="_(* #,##0.0_);_(* \(#,##0.0\);_(* &quot;-&quot;??_);_(@_)"/>
    <numFmt numFmtId="172" formatCode="_(* #,##0.000_);_(* \(#,##0.000\);_(* &quot;-&quot;???_);_(@_)"/>
    <numFmt numFmtId="173" formatCode="[$-409]d\-mmm\-yy;@"/>
    <numFmt numFmtId="174" formatCode="0.000000"/>
    <numFmt numFmtId="175" formatCode="#,##0.0000_);[Red]\(#,##0.0000\)"/>
    <numFmt numFmtId="176" formatCode="#,##0.00000_);[Red]\(#,##0.00000\)"/>
    <numFmt numFmtId="177" formatCode="0."/>
    <numFmt numFmtId="178" formatCode="_(* #,##0.000_);_(* \(#,##0.000\);_(* &quot;-&quot;??_);_(@_)"/>
    <numFmt numFmtId="179" formatCode="_(* #,##0.0000_);_(* \(#,##0.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"/>
  </numFmts>
  <fonts count="26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4"/>
      <color indexed="10"/>
      <name val="Times New Roman"/>
      <family val="1"/>
    </font>
    <font>
      <sz val="14"/>
      <color indexed="39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.VnTime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Border="0" applyAlignment="0">
      <protection/>
    </xf>
  </cellStyleXfs>
  <cellXfs count="140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6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64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23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23" applyFont="1">
      <alignment/>
      <protection/>
    </xf>
    <xf numFmtId="41" fontId="8" fillId="0" borderId="1" xfId="0" applyNumberFormat="1" applyFont="1" applyBorder="1" applyAlignment="1">
      <alignment/>
    </xf>
    <xf numFmtId="167" fontId="4" fillId="0" borderId="0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8" fillId="0" borderId="0" xfId="23" applyFont="1" applyAlignment="1">
      <alignment horizontal="left" indent="1"/>
      <protection/>
    </xf>
    <xf numFmtId="167" fontId="4" fillId="0" borderId="0" xfId="17" applyNumberFormat="1" applyFont="1" applyBorder="1" applyAlignment="1">
      <alignment horizontal="center"/>
    </xf>
    <xf numFmtId="165" fontId="8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7" fontId="4" fillId="0" borderId="0" xfId="15" applyNumberFormat="1" applyFont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41" fontId="8" fillId="0" borderId="0" xfId="22" applyNumberFormat="1" applyFont="1" applyProtection="1">
      <alignment/>
      <protection hidden="1"/>
    </xf>
    <xf numFmtId="167" fontId="0" fillId="0" borderId="0" xfId="15" applyNumberFormat="1" applyBorder="1" applyAlignment="1">
      <alignment/>
    </xf>
    <xf numFmtId="167" fontId="0" fillId="0" borderId="0" xfId="15" applyNumberFormat="1" applyFont="1" applyBorder="1" applyAlignment="1">
      <alignment/>
    </xf>
    <xf numFmtId="167" fontId="8" fillId="0" borderId="0" xfId="15" applyNumberFormat="1" applyFont="1" applyAlignment="1">
      <alignment/>
    </xf>
    <xf numFmtId="167" fontId="0" fillId="0" borderId="0" xfId="15" applyNumberFormat="1" applyFont="1" applyBorder="1" applyAlignment="1">
      <alignment/>
    </xf>
    <xf numFmtId="167" fontId="8" fillId="0" borderId="0" xfId="0" applyNumberFormat="1" applyFont="1" applyAlignment="1">
      <alignment/>
    </xf>
    <xf numFmtId="167" fontId="8" fillId="0" borderId="0" xfId="21" applyNumberFormat="1" applyFont="1" applyAlignment="1">
      <alignment/>
    </xf>
    <xf numFmtId="167" fontId="8" fillId="0" borderId="4" xfId="15" applyNumberFormat="1" applyFont="1" applyBorder="1" applyAlignment="1">
      <alignment/>
    </xf>
    <xf numFmtId="0" fontId="8" fillId="0" borderId="0" xfId="0" applyFont="1" applyAlignment="1" quotePrefix="1">
      <alignment/>
    </xf>
    <xf numFmtId="43" fontId="0" fillId="0" borderId="0" xfId="15" applyBorder="1" applyAlignment="1">
      <alignment/>
    </xf>
    <xf numFmtId="167" fontId="8" fillId="0" borderId="2" xfId="15" applyNumberFormat="1" applyFont="1" applyBorder="1" applyAlignment="1">
      <alignment/>
    </xf>
    <xf numFmtId="167" fontId="0" fillId="0" borderId="0" xfId="15" applyNumberFormat="1" applyAlignment="1">
      <alignment/>
    </xf>
    <xf numFmtId="167" fontId="0" fillId="0" borderId="0" xfId="15" applyNumberFormat="1" applyFont="1" applyAlignment="1">
      <alignment/>
    </xf>
    <xf numFmtId="167" fontId="0" fillId="0" borderId="2" xfId="15" applyNumberFormat="1" applyBorder="1" applyAlignment="1">
      <alignment/>
    </xf>
    <xf numFmtId="0" fontId="3" fillId="0" borderId="0" xfId="0" applyFont="1" applyFill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7" fillId="0" borderId="0" xfId="0" applyFont="1" applyAlignment="1">
      <alignment horizontal="center" vertical="justify"/>
    </xf>
    <xf numFmtId="168" fontId="19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8" fillId="0" borderId="0" xfId="0" applyFont="1" applyAlignment="1">
      <alignment horizontal="center" vertical="justify"/>
    </xf>
    <xf numFmtId="41" fontId="8" fillId="0" borderId="0" xfId="0" applyNumberFormat="1" applyFont="1" applyFill="1" applyAlignment="1">
      <alignment/>
    </xf>
    <xf numFmtId="41" fontId="21" fillId="0" borderId="0" xfId="0" applyNumberFormat="1" applyFont="1" applyFill="1" applyAlignment="1">
      <alignment/>
    </xf>
    <xf numFmtId="41" fontId="22" fillId="0" borderId="1" xfId="0" applyNumberFormat="1" applyFont="1" applyBorder="1" applyAlignment="1">
      <alignment/>
    </xf>
    <xf numFmtId="41" fontId="15" fillId="0" borderId="5" xfId="0" applyNumberFormat="1" applyFont="1" applyFill="1" applyBorder="1" applyAlignment="1">
      <alignment/>
    </xf>
    <xf numFmtId="41" fontId="15" fillId="0" borderId="6" xfId="0" applyNumberFormat="1" applyFont="1" applyFill="1" applyBorder="1" applyAlignment="1">
      <alignment/>
    </xf>
    <xf numFmtId="41" fontId="22" fillId="0" borderId="7" xfId="0" applyNumberFormat="1" applyFont="1" applyBorder="1" applyAlignment="1">
      <alignment/>
    </xf>
    <xf numFmtId="169" fontId="15" fillId="0" borderId="5" xfId="0" applyNumberFormat="1" applyFont="1" applyFill="1" applyBorder="1" applyAlignment="1">
      <alignment/>
    </xf>
    <xf numFmtId="41" fontId="15" fillId="0" borderId="8" xfId="0" applyNumberFormat="1" applyFont="1" applyFill="1" applyBorder="1" applyAlignment="1">
      <alignment/>
    </xf>
    <xf numFmtId="41" fontId="15" fillId="0" borderId="7" xfId="0" applyNumberFormat="1" applyFont="1" applyFill="1" applyBorder="1" applyAlignment="1">
      <alignment/>
    </xf>
    <xf numFmtId="41" fontId="22" fillId="0" borderId="8" xfId="0" applyNumberFormat="1" applyFont="1" applyBorder="1" applyAlignment="1">
      <alignment/>
    </xf>
    <xf numFmtId="41" fontId="15" fillId="0" borderId="4" xfId="0" applyNumberFormat="1" applyFont="1" applyFill="1" applyBorder="1" applyAlignment="1">
      <alignment/>
    </xf>
    <xf numFmtId="41" fontId="15" fillId="0" borderId="2" xfId="0" applyNumberFormat="1" applyFont="1" applyFill="1" applyBorder="1" applyAlignment="1">
      <alignment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Alignment="1">
      <alignment/>
    </xf>
    <xf numFmtId="41" fontId="15" fillId="0" borderId="0" xfId="0" applyNumberFormat="1" applyFont="1" applyFill="1" applyAlignment="1">
      <alignment/>
    </xf>
    <xf numFmtId="41" fontId="15" fillId="0" borderId="9" xfId="0" applyNumberFormat="1" applyFont="1" applyFill="1" applyBorder="1" applyAlignment="1">
      <alignment/>
    </xf>
    <xf numFmtId="168" fontId="7" fillId="0" borderId="0" xfId="0" applyNumberFormat="1" applyFont="1" applyFill="1" applyAlignment="1">
      <alignment horizontal="center"/>
    </xf>
    <xf numFmtId="41" fontId="8" fillId="0" borderId="4" xfId="0" applyNumberFormat="1" applyFont="1" applyFill="1" applyBorder="1" applyAlignment="1">
      <alignment/>
    </xf>
    <xf numFmtId="41" fontId="8" fillId="0" borderId="2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9" xfId="0" applyNumberFormat="1" applyFont="1" applyFill="1" applyBorder="1" applyAlignment="1">
      <alignment/>
    </xf>
    <xf numFmtId="41" fontId="8" fillId="0" borderId="5" xfId="0" applyNumberFormat="1" applyFont="1" applyFill="1" applyBorder="1" applyAlignment="1">
      <alignment/>
    </xf>
    <xf numFmtId="41" fontId="8" fillId="0" borderId="6" xfId="0" applyNumberFormat="1" applyFont="1" applyFill="1" applyBorder="1" applyAlignment="1">
      <alignment/>
    </xf>
    <xf numFmtId="41" fontId="8" fillId="0" borderId="7" xfId="0" applyNumberFormat="1" applyFont="1" applyBorder="1" applyAlignment="1">
      <alignment/>
    </xf>
    <xf numFmtId="169" fontId="8" fillId="0" borderId="5" xfId="0" applyNumberFormat="1" applyFont="1" applyFill="1" applyBorder="1" applyAlignment="1">
      <alignment/>
    </xf>
    <xf numFmtId="41" fontId="8" fillId="0" borderId="7" xfId="0" applyNumberFormat="1" applyFont="1" applyFill="1" applyBorder="1" applyAlignment="1">
      <alignment/>
    </xf>
    <xf numFmtId="41" fontId="8" fillId="0" borderId="8" xfId="0" applyNumberFormat="1" applyFont="1" applyBorder="1" applyAlignment="1">
      <alignment/>
    </xf>
    <xf numFmtId="41" fontId="8" fillId="0" borderId="8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4" fillId="0" borderId="3" xfId="15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12">
    <cellStyle name="Normal" xfId="0"/>
    <cellStyle name="Comma" xfId="15"/>
    <cellStyle name="Comma [0]" xfId="16"/>
    <cellStyle name="Comma_Prestima2001" xfId="17"/>
    <cellStyle name="Currency" xfId="18"/>
    <cellStyle name="Currency [0]" xfId="19"/>
    <cellStyle name="Followed Hyperlink" xfId="20"/>
    <cellStyle name="Hyperlink" xfId="21"/>
    <cellStyle name="Normal_CF" xfId="22"/>
    <cellStyle name="Normal_Prestima2001" xfId="23"/>
    <cellStyle name="Percent" xfId="24"/>
    <cellStyle name="STYLE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76200</xdr:rowOff>
    </xdr:from>
    <xdr:to>
      <xdr:col>5</xdr:col>
      <xdr:colOff>0</xdr:colOff>
      <xdr:row>25</xdr:row>
      <xdr:rowOff>76200</xdr:rowOff>
    </xdr:to>
    <xdr:sp>
      <xdr:nvSpPr>
        <xdr:cNvPr id="1" name="Line 1"/>
        <xdr:cNvSpPr>
          <a:spLocks/>
        </xdr:cNvSpPr>
      </xdr:nvSpPr>
      <xdr:spPr>
        <a:xfrm>
          <a:off x="5010150" y="62769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76200</xdr:rowOff>
    </xdr:from>
    <xdr:to>
      <xdr:col>7</xdr:col>
      <xdr:colOff>0</xdr:colOff>
      <xdr:row>25</xdr:row>
      <xdr:rowOff>76200</xdr:rowOff>
    </xdr:to>
    <xdr:sp>
      <xdr:nvSpPr>
        <xdr:cNvPr id="2" name="Line 2"/>
        <xdr:cNvSpPr>
          <a:spLocks/>
        </xdr:cNvSpPr>
      </xdr:nvSpPr>
      <xdr:spPr>
        <a:xfrm>
          <a:off x="6229350" y="62769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76200</xdr:rowOff>
    </xdr:from>
    <xdr:to>
      <xdr:col>8</xdr:col>
      <xdr:colOff>0</xdr:colOff>
      <xdr:row>25</xdr:row>
      <xdr:rowOff>76200</xdr:rowOff>
    </xdr:to>
    <xdr:sp>
      <xdr:nvSpPr>
        <xdr:cNvPr id="3" name="Line 3"/>
        <xdr:cNvSpPr>
          <a:spLocks/>
        </xdr:cNvSpPr>
      </xdr:nvSpPr>
      <xdr:spPr>
        <a:xfrm>
          <a:off x="7896225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76200</xdr:rowOff>
    </xdr:from>
    <xdr:to>
      <xdr:col>9</xdr:col>
      <xdr:colOff>0</xdr:colOff>
      <xdr:row>25</xdr:row>
      <xdr:rowOff>76200</xdr:rowOff>
    </xdr:to>
    <xdr:sp>
      <xdr:nvSpPr>
        <xdr:cNvPr id="4" name="Line 4"/>
        <xdr:cNvSpPr>
          <a:spLocks/>
        </xdr:cNvSpPr>
      </xdr:nvSpPr>
      <xdr:spPr>
        <a:xfrm>
          <a:off x="8505825" y="627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76200</xdr:rowOff>
    </xdr:from>
    <xdr:to>
      <xdr:col>7</xdr:col>
      <xdr:colOff>0</xdr:colOff>
      <xdr:row>25</xdr:row>
      <xdr:rowOff>76200</xdr:rowOff>
    </xdr:to>
    <xdr:sp>
      <xdr:nvSpPr>
        <xdr:cNvPr id="5" name="Line 5"/>
        <xdr:cNvSpPr>
          <a:spLocks/>
        </xdr:cNvSpPr>
      </xdr:nvSpPr>
      <xdr:spPr>
        <a:xfrm>
          <a:off x="6229350" y="62769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="60" zoomScaleNormal="60" workbookViewId="0" topLeftCell="A11">
      <selection activeCell="C27" sqref="C27"/>
    </sheetView>
  </sheetViews>
  <sheetFormatPr defaultColWidth="9.140625" defaultRowHeight="12.75"/>
  <cols>
    <col min="1" max="1" width="3.57421875" style="6" customWidth="1"/>
    <col min="2" max="2" width="55.140625" style="6" customWidth="1"/>
    <col min="3" max="3" width="8.421875" style="73" customWidth="1"/>
    <col min="4" max="4" width="8.00390625" style="73" customWidth="1"/>
    <col min="5" max="5" width="15.8515625" style="73" customWidth="1"/>
    <col min="6" max="6" width="2.421875" style="73" customWidth="1"/>
    <col min="7" max="7" width="15.8515625" style="73" customWidth="1"/>
    <col min="8" max="16384" width="9.140625" style="73" customWidth="1"/>
  </cols>
  <sheetData>
    <row r="1" spans="1:4" ht="22.5">
      <c r="A1" s="71" t="s">
        <v>40</v>
      </c>
      <c r="B1" s="72"/>
      <c r="C1" s="72"/>
      <c r="D1" s="72"/>
    </row>
    <row r="2" spans="1:7" ht="20.25">
      <c r="A2" s="74" t="s">
        <v>41</v>
      </c>
      <c r="B2" s="75"/>
      <c r="C2" s="75"/>
      <c r="D2" s="75"/>
      <c r="E2" s="16"/>
      <c r="F2" s="16"/>
      <c r="G2" s="16"/>
    </row>
    <row r="3" spans="1:7" ht="20.25">
      <c r="A3" s="74" t="s">
        <v>42</v>
      </c>
      <c r="B3" s="76"/>
      <c r="C3" s="76"/>
      <c r="D3" s="76"/>
      <c r="E3" s="16"/>
      <c r="F3" s="16"/>
      <c r="G3" s="16"/>
    </row>
    <row r="4" spans="1:7" ht="20.25">
      <c r="A4" s="77"/>
      <c r="B4" s="77"/>
      <c r="C4" s="77"/>
      <c r="D4" s="77"/>
      <c r="E4" s="16"/>
      <c r="F4" s="16"/>
      <c r="G4" s="16"/>
    </row>
    <row r="5" spans="1:7" ht="22.5">
      <c r="A5" s="78" t="s">
        <v>113</v>
      </c>
      <c r="B5" s="22"/>
      <c r="C5" s="22"/>
      <c r="D5" s="22"/>
      <c r="E5" s="16"/>
      <c r="F5" s="16"/>
      <c r="G5" s="16"/>
    </row>
    <row r="6" spans="1:7" ht="20.25">
      <c r="A6" s="101"/>
      <c r="B6" s="101"/>
      <c r="C6" s="101"/>
      <c r="D6" s="101"/>
      <c r="E6" s="16"/>
      <c r="F6" s="16"/>
      <c r="G6" s="16"/>
    </row>
    <row r="7" spans="1:7" ht="20.25">
      <c r="A7" s="102"/>
      <c r="B7" s="102"/>
      <c r="C7" s="102"/>
      <c r="D7" s="102"/>
      <c r="E7" s="16"/>
      <c r="F7" s="16"/>
      <c r="G7" s="16"/>
    </row>
    <row r="8" spans="1:7" ht="20.25">
      <c r="A8" s="102"/>
      <c r="B8" s="102"/>
      <c r="C8" s="102"/>
      <c r="D8" s="102"/>
      <c r="E8" s="16"/>
      <c r="F8" s="16"/>
      <c r="G8" s="16"/>
    </row>
    <row r="9" spans="1:7" s="105" customFormat="1" ht="18.75">
      <c r="A9" s="103"/>
      <c r="B9" s="103"/>
      <c r="C9" s="103" t="s">
        <v>8</v>
      </c>
      <c r="D9" s="103"/>
      <c r="E9" s="123" t="s">
        <v>109</v>
      </c>
      <c r="F9" s="80"/>
      <c r="G9" s="104" t="s">
        <v>98</v>
      </c>
    </row>
    <row r="10" spans="1:7" ht="18.75">
      <c r="A10" s="106"/>
      <c r="B10" s="106"/>
      <c r="C10" s="106"/>
      <c r="D10" s="106"/>
      <c r="E10" s="103" t="s">
        <v>57</v>
      </c>
      <c r="F10" s="25"/>
      <c r="G10" s="103" t="s">
        <v>57</v>
      </c>
    </row>
    <row r="11" spans="1:7" ht="18.75">
      <c r="A11" s="80" t="s">
        <v>84</v>
      </c>
      <c r="B11" s="25"/>
      <c r="C11" s="79"/>
      <c r="D11" s="79"/>
      <c r="E11" s="107">
        <v>90136</v>
      </c>
      <c r="F11" s="25"/>
      <c r="G11" s="107">
        <v>86873</v>
      </c>
    </row>
    <row r="12" spans="1:7" ht="18.75">
      <c r="A12" s="80" t="s">
        <v>99</v>
      </c>
      <c r="B12" s="25"/>
      <c r="C12" s="79"/>
      <c r="D12" s="79"/>
      <c r="E12" s="107">
        <v>196</v>
      </c>
      <c r="F12" s="25"/>
      <c r="G12" s="107">
        <v>199</v>
      </c>
    </row>
    <row r="13" spans="1:7" ht="18.75">
      <c r="A13" s="80"/>
      <c r="B13" s="25"/>
      <c r="C13" s="79"/>
      <c r="D13" s="79"/>
      <c r="E13" s="107"/>
      <c r="F13" s="25"/>
      <c r="G13" s="107"/>
    </row>
    <row r="14" spans="1:7" ht="18.75">
      <c r="A14" s="80"/>
      <c r="B14" s="25"/>
      <c r="C14" s="79"/>
      <c r="D14" s="79"/>
      <c r="E14" s="107"/>
      <c r="F14" s="25"/>
      <c r="G14" s="107"/>
    </row>
    <row r="15" spans="1:7" ht="18.75">
      <c r="A15" s="25"/>
      <c r="B15" s="25"/>
      <c r="C15" s="25"/>
      <c r="D15" s="25"/>
      <c r="E15" s="107"/>
      <c r="F15" s="25"/>
      <c r="G15" s="108"/>
    </row>
    <row r="16" spans="1:7" ht="18.75">
      <c r="A16" s="80" t="s">
        <v>85</v>
      </c>
      <c r="B16" s="25"/>
      <c r="C16" s="25"/>
      <c r="D16" s="25"/>
      <c r="E16" s="57"/>
      <c r="F16" s="25"/>
      <c r="G16" s="109"/>
    </row>
    <row r="17" spans="1:7" ht="18.75">
      <c r="A17" s="25"/>
      <c r="B17" s="25" t="s">
        <v>64</v>
      </c>
      <c r="C17" s="25"/>
      <c r="D17" s="25"/>
      <c r="E17" s="128">
        <v>124442</v>
      </c>
      <c r="F17" s="25"/>
      <c r="G17" s="110">
        <v>116613</v>
      </c>
    </row>
    <row r="18" spans="1:7" ht="18.75">
      <c r="A18" s="25"/>
      <c r="B18" s="25" t="s">
        <v>86</v>
      </c>
      <c r="C18" s="25"/>
      <c r="D18" s="25"/>
      <c r="E18" s="128">
        <v>42860</v>
      </c>
      <c r="F18" s="25"/>
      <c r="G18" s="110">
        <v>86623</v>
      </c>
    </row>
    <row r="19" spans="1:7" ht="18.75">
      <c r="A19" s="25"/>
      <c r="B19" s="25" t="s">
        <v>87</v>
      </c>
      <c r="C19" s="25"/>
      <c r="D19" s="25"/>
      <c r="E19" s="128">
        <v>39577</v>
      </c>
      <c r="F19" s="25"/>
      <c r="G19" s="110">
        <v>30444</v>
      </c>
    </row>
    <row r="20" spans="1:7" ht="21.75" customHeight="1">
      <c r="A20" s="25"/>
      <c r="B20" s="25"/>
      <c r="C20" s="25"/>
      <c r="D20" s="25"/>
      <c r="E20" s="129">
        <f>SUM(E17:E19)</f>
        <v>206879</v>
      </c>
      <c r="F20" s="25"/>
      <c r="G20" s="111">
        <f>SUM(G17:G19)</f>
        <v>233680</v>
      </c>
    </row>
    <row r="21" spans="1:7" ht="18.75">
      <c r="A21" s="80" t="s">
        <v>88</v>
      </c>
      <c r="B21" s="25"/>
      <c r="C21" s="25"/>
      <c r="D21" s="25"/>
      <c r="E21" s="130"/>
      <c r="F21" s="25"/>
      <c r="G21" s="112"/>
    </row>
    <row r="22" spans="1:7" ht="18.75">
      <c r="A22" s="25"/>
      <c r="B22" s="25" t="s">
        <v>66</v>
      </c>
      <c r="C22" s="25"/>
      <c r="D22" s="25"/>
      <c r="E22" s="128">
        <v>22110</v>
      </c>
      <c r="F22" s="25"/>
      <c r="G22" s="110">
        <v>48782</v>
      </c>
    </row>
    <row r="23" spans="1:7" ht="18.75">
      <c r="A23" s="25"/>
      <c r="B23" s="25" t="s">
        <v>89</v>
      </c>
      <c r="C23" s="25"/>
      <c r="D23" s="25"/>
      <c r="E23" s="131">
        <v>80410</v>
      </c>
      <c r="F23" s="25"/>
      <c r="G23" s="113">
        <v>94838</v>
      </c>
    </row>
    <row r="24" spans="1:7" ht="18.75">
      <c r="A24" s="25"/>
      <c r="B24" s="25" t="s">
        <v>90</v>
      </c>
      <c r="C24" s="25"/>
      <c r="D24" s="25"/>
      <c r="E24" s="128">
        <v>1125</v>
      </c>
      <c r="F24" s="25"/>
      <c r="G24" s="110">
        <v>5500</v>
      </c>
    </row>
    <row r="25" spans="1:7" ht="18.75">
      <c r="A25" s="25"/>
      <c r="B25" s="25"/>
      <c r="C25" s="25"/>
      <c r="D25" s="25"/>
      <c r="E25" s="132">
        <f>SUM(E22:E24)</f>
        <v>103645</v>
      </c>
      <c r="F25" s="25"/>
      <c r="G25" s="115">
        <f>SUM(G22:G24)</f>
        <v>149120</v>
      </c>
    </row>
    <row r="26" spans="1:7" ht="18.75">
      <c r="A26" s="25"/>
      <c r="B26" s="25"/>
      <c r="C26" s="25"/>
      <c r="D26" s="25"/>
      <c r="E26" s="133"/>
      <c r="F26" s="25"/>
      <c r="G26" s="116"/>
    </row>
    <row r="27" spans="1:7" ht="18.75">
      <c r="A27" s="80" t="s">
        <v>91</v>
      </c>
      <c r="B27" s="25"/>
      <c r="C27" s="25"/>
      <c r="D27" s="25"/>
      <c r="E27" s="124">
        <f>E20-E25</f>
        <v>103234</v>
      </c>
      <c r="F27" s="25"/>
      <c r="G27" s="117">
        <f>G20-G25</f>
        <v>84560</v>
      </c>
    </row>
    <row r="28" spans="1:7" ht="19.5" thickBot="1">
      <c r="A28" s="25"/>
      <c r="B28" s="25"/>
      <c r="C28" s="25"/>
      <c r="D28" s="25"/>
      <c r="E28" s="125">
        <f>E11+E27+E12</f>
        <v>193566</v>
      </c>
      <c r="F28" s="25"/>
      <c r="G28" s="118">
        <f>G11+G27+G12</f>
        <v>171632</v>
      </c>
    </row>
    <row r="29" spans="1:7" ht="19.5" thickTop="1">
      <c r="A29" s="25"/>
      <c r="B29" s="25"/>
      <c r="C29" s="25"/>
      <c r="D29" s="25"/>
      <c r="E29" s="126"/>
      <c r="F29" s="25"/>
      <c r="G29" s="119"/>
    </row>
    <row r="30" spans="1:7" ht="18.75">
      <c r="A30" s="25"/>
      <c r="B30" s="25"/>
      <c r="C30" s="25"/>
      <c r="D30" s="25"/>
      <c r="E30" s="55"/>
      <c r="F30" s="25"/>
      <c r="G30" s="120"/>
    </row>
    <row r="31" spans="1:7" ht="18.75">
      <c r="A31" s="25"/>
      <c r="B31" s="25" t="s">
        <v>92</v>
      </c>
      <c r="C31" s="25"/>
      <c r="D31" s="25"/>
      <c r="E31" s="55"/>
      <c r="F31" s="25"/>
      <c r="G31" s="120"/>
    </row>
    <row r="32" spans="1:7" ht="18.75">
      <c r="A32" s="80" t="s">
        <v>93</v>
      </c>
      <c r="B32" s="25"/>
      <c r="C32" s="25"/>
      <c r="D32" s="25"/>
      <c r="E32" s="55"/>
      <c r="F32" s="25"/>
      <c r="G32" s="120"/>
    </row>
    <row r="33" spans="1:7" ht="18.75">
      <c r="A33" s="25"/>
      <c r="B33" s="25" t="s">
        <v>94</v>
      </c>
      <c r="C33" s="25"/>
      <c r="D33" s="25"/>
      <c r="E33" s="107">
        <v>99305</v>
      </c>
      <c r="F33" s="25"/>
      <c r="G33" s="121">
        <v>95547</v>
      </c>
    </row>
    <row r="34" spans="1:7" ht="18.75">
      <c r="A34" s="25"/>
      <c r="B34" s="25" t="s">
        <v>95</v>
      </c>
      <c r="C34" s="25"/>
      <c r="D34" s="25"/>
      <c r="E34" s="107">
        <v>76215</v>
      </c>
      <c r="F34" s="25"/>
      <c r="G34" s="121">
        <v>61874</v>
      </c>
    </row>
    <row r="35" spans="1:7" ht="18.75">
      <c r="A35" s="25"/>
      <c r="B35" s="25"/>
      <c r="C35" s="25"/>
      <c r="D35" s="25"/>
      <c r="E35" s="127">
        <f>SUM(E33:E34)</f>
        <v>175520</v>
      </c>
      <c r="F35" s="25"/>
      <c r="G35" s="122">
        <f>SUM(G33:G34)</f>
        <v>157421</v>
      </c>
    </row>
    <row r="36" spans="1:7" ht="18.75">
      <c r="A36" s="25"/>
      <c r="B36" s="25"/>
      <c r="C36" s="25"/>
      <c r="D36" s="25"/>
      <c r="E36" s="126"/>
      <c r="F36" s="25"/>
      <c r="G36" s="119"/>
    </row>
    <row r="37" spans="1:7" ht="18.75">
      <c r="A37" s="80" t="s">
        <v>97</v>
      </c>
      <c r="B37" s="25"/>
      <c r="C37" s="25"/>
      <c r="D37" s="25"/>
      <c r="E37" s="126"/>
      <c r="F37" s="25"/>
      <c r="G37" s="119"/>
    </row>
    <row r="38" spans="1:7" ht="18.75">
      <c r="A38" s="80"/>
      <c r="B38" s="25" t="s">
        <v>89</v>
      </c>
      <c r="C38" s="25"/>
      <c r="D38" s="25"/>
      <c r="E38" s="132">
        <v>16358</v>
      </c>
      <c r="F38" s="25"/>
      <c r="G38" s="115">
        <v>11451</v>
      </c>
    </row>
    <row r="39" spans="1:7" ht="18.75">
      <c r="A39" s="25"/>
      <c r="B39" s="25" t="s">
        <v>96</v>
      </c>
      <c r="C39" s="25"/>
      <c r="D39" s="25"/>
      <c r="E39" s="134">
        <v>1688</v>
      </c>
      <c r="F39" s="25"/>
      <c r="G39" s="114">
        <v>2760</v>
      </c>
    </row>
    <row r="40" spans="1:7" ht="18.75">
      <c r="A40" s="25"/>
      <c r="B40" s="25"/>
      <c r="C40" s="25"/>
      <c r="D40" s="25"/>
      <c r="E40" s="107">
        <f>E38+E39</f>
        <v>18046</v>
      </c>
      <c r="F40" s="25"/>
      <c r="G40" s="121">
        <f>G38+G39</f>
        <v>14211</v>
      </c>
    </row>
    <row r="41" spans="1:7" ht="18.75">
      <c r="A41" s="25"/>
      <c r="B41" s="25"/>
      <c r="C41" s="25"/>
      <c r="D41" s="25"/>
      <c r="E41" s="107"/>
      <c r="F41" s="25"/>
      <c r="G41" s="121"/>
    </row>
    <row r="42" spans="1:7" ht="19.5" thickBot="1">
      <c r="A42" s="25"/>
      <c r="B42" s="25"/>
      <c r="C42" s="25"/>
      <c r="D42" s="25"/>
      <c r="E42" s="125">
        <f>E35+E40</f>
        <v>193566</v>
      </c>
      <c r="F42" s="25"/>
      <c r="G42" s="118">
        <f>G35+G40</f>
        <v>171632</v>
      </c>
    </row>
    <row r="43" spans="1:7" ht="19.5" thickTop="1">
      <c r="A43" s="25"/>
      <c r="B43" s="25"/>
      <c r="C43" s="25"/>
      <c r="D43" s="25"/>
      <c r="E43" s="25"/>
      <c r="F43" s="25"/>
      <c r="G43" s="25"/>
    </row>
    <row r="47" ht="15.75">
      <c r="B47" s="6" t="s">
        <v>100</v>
      </c>
    </row>
  </sheetData>
  <printOptions/>
  <pageMargins left="0.75" right="0.75" top="1" bottom="1" header="0.5" footer="0.5"/>
  <pageSetup horizontalDpi="360" verticalDpi="36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0"/>
  <sheetViews>
    <sheetView view="pageBreakPreview" zoomScale="60" zoomScaleNormal="60" workbookViewId="0" topLeftCell="A44">
      <selection activeCell="N135" sqref="N135"/>
    </sheetView>
  </sheetViews>
  <sheetFormatPr defaultColWidth="9.140625" defaultRowHeight="12.75"/>
  <cols>
    <col min="1" max="1" width="2.57421875" style="6" customWidth="1"/>
    <col min="2" max="2" width="42.28125" style="6" customWidth="1"/>
    <col min="3" max="3" width="2.7109375" style="6" customWidth="1"/>
    <col min="4" max="4" width="3.7109375" style="6" customWidth="1"/>
    <col min="5" max="5" width="2.7109375" style="6" customWidth="1"/>
    <col min="6" max="6" width="15.5742187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5.57421875" style="6" customWidth="1"/>
    <col min="11" max="11" width="2.421875" style="6" customWidth="1"/>
    <col min="12" max="12" width="15.57421875" style="6" customWidth="1"/>
    <col min="13" max="13" width="2.7109375" style="21" customWidth="1"/>
    <col min="14" max="14" width="15.57421875" style="7" customWidth="1"/>
    <col min="15" max="15" width="2.7109375" style="6" customWidth="1"/>
    <col min="16" max="16" width="15.5742187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110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7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7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101</v>
      </c>
      <c r="E33" s="50"/>
      <c r="F33" s="54">
        <v>95547</v>
      </c>
      <c r="G33" s="55"/>
      <c r="H33" s="54">
        <v>0</v>
      </c>
      <c r="I33" s="54"/>
      <c r="J33" s="54">
        <v>196</v>
      </c>
      <c r="K33" s="54"/>
      <c r="L33" s="54">
        <v>-884</v>
      </c>
      <c r="M33" s="54"/>
      <c r="N33" s="54">
        <v>62562</v>
      </c>
      <c r="O33" s="55"/>
      <c r="P33" s="54">
        <f>SUM(F33,H33,J33,N33,L33)</f>
        <v>157421</v>
      </c>
    </row>
    <row r="34" spans="2:16" ht="18.75">
      <c r="B34" s="56" t="s">
        <v>29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95547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-884</v>
      </c>
      <c r="M35" s="55"/>
      <c r="N35" s="54">
        <f>SUM(N33:N34)</f>
        <v>62562</v>
      </c>
      <c r="O35" s="55"/>
      <c r="P35" s="54">
        <f>SUM(P33:P34)</f>
        <v>157421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18.75">
      <c r="B37" s="56" t="s">
        <v>30</v>
      </c>
      <c r="E37" s="50"/>
      <c r="F37" s="54"/>
      <c r="G37" s="55"/>
      <c r="H37" s="54"/>
      <c r="I37" s="55"/>
      <c r="J37" s="54"/>
      <c r="K37" s="54"/>
      <c r="L37" s="54"/>
      <c r="M37" s="55"/>
      <c r="N37" s="54"/>
      <c r="O37" s="55"/>
      <c r="P37" s="54"/>
    </row>
    <row r="38" spans="2:16" ht="18.75">
      <c r="B38" s="56" t="s">
        <v>31</v>
      </c>
      <c r="C38" s="58"/>
      <c r="D38" s="58"/>
      <c r="E38" s="58"/>
      <c r="F38" s="59">
        <v>3758</v>
      </c>
      <c r="G38" s="59"/>
      <c r="H38" s="59">
        <v>0</v>
      </c>
      <c r="I38" s="59"/>
      <c r="J38" s="59">
        <v>0</v>
      </c>
      <c r="K38" s="59"/>
      <c r="L38" s="59"/>
      <c r="M38" s="59"/>
      <c r="N38" s="60">
        <v>0</v>
      </c>
      <c r="O38" s="60"/>
      <c r="P38" s="54">
        <f>SUM(F38,H38,J38,N38,L38)</f>
        <v>3758</v>
      </c>
    </row>
    <row r="39" spans="2:16" ht="6" customHeight="1">
      <c r="B39" s="56"/>
      <c r="C39" s="58"/>
      <c r="D39" s="58"/>
      <c r="E39" s="58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54"/>
    </row>
    <row r="40" spans="2:16" ht="19.5">
      <c r="B40" s="61" t="s">
        <v>32</v>
      </c>
      <c r="C40" s="58"/>
      <c r="D40" s="58"/>
      <c r="E40" s="58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54"/>
    </row>
    <row r="41" spans="2:16" ht="19.5">
      <c r="B41" s="62" t="s">
        <v>33</v>
      </c>
      <c r="C41" s="58"/>
      <c r="D41" s="58"/>
      <c r="E41" s="58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54"/>
    </row>
    <row r="42" spans="2:16" ht="6" customHeight="1">
      <c r="B42" s="56"/>
      <c r="C42" s="58"/>
      <c r="D42" s="58"/>
      <c r="E42" s="58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54"/>
    </row>
    <row r="43" spans="2:16" ht="18.75">
      <c r="B43" s="56" t="s">
        <v>34</v>
      </c>
      <c r="C43" s="58"/>
      <c r="D43" s="58"/>
      <c r="E43" s="58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54"/>
    </row>
    <row r="44" spans="2:16" ht="18.75">
      <c r="B44" s="63" t="s">
        <v>35</v>
      </c>
      <c r="C44" s="58"/>
      <c r="D44" s="58"/>
      <c r="E44" s="58"/>
      <c r="F44" s="59"/>
      <c r="G44" s="59"/>
      <c r="H44" s="59"/>
      <c r="I44" s="59"/>
      <c r="J44" s="59"/>
      <c r="K44" s="59"/>
      <c r="L44" s="59">
        <v>100</v>
      </c>
      <c r="M44" s="59"/>
      <c r="N44" s="60"/>
      <c r="O44" s="60"/>
      <c r="P44" s="54">
        <f>SUM(F44,H44,J44,N44,L44)</f>
        <v>100</v>
      </c>
    </row>
    <row r="45" spans="2:16" ht="9" customHeight="1">
      <c r="B45" s="56"/>
      <c r="C45" s="64"/>
      <c r="D45" s="58"/>
      <c r="E45" s="58"/>
      <c r="F45" s="59"/>
      <c r="G45" s="59"/>
      <c r="H45" s="59"/>
      <c r="I45" s="59"/>
      <c r="J45" s="59"/>
      <c r="K45" s="59"/>
      <c r="L45" s="59"/>
      <c r="M45" s="59"/>
      <c r="N45" s="60"/>
      <c r="O45" s="60"/>
      <c r="P45" s="60"/>
    </row>
    <row r="46" spans="2:17" ht="18.75">
      <c r="B46" s="65" t="s">
        <v>36</v>
      </c>
      <c r="E46" s="50"/>
      <c r="F46" s="54">
        <v>0</v>
      </c>
      <c r="G46" s="55"/>
      <c r="H46" s="54"/>
      <c r="I46" s="54"/>
      <c r="J46" s="54">
        <v>0</v>
      </c>
      <c r="K46" s="54"/>
      <c r="L46" s="54"/>
      <c r="M46" s="54"/>
      <c r="N46" s="54">
        <v>24889</v>
      </c>
      <c r="O46" s="55"/>
      <c r="P46" s="54">
        <f>SUM(F46,H46,J46,N46,L46)</f>
        <v>24889</v>
      </c>
      <c r="Q46" s="68"/>
    </row>
    <row r="47" spans="2:17" ht="9.75" customHeight="1">
      <c r="B47" s="25"/>
      <c r="E47" s="50"/>
      <c r="F47" s="54"/>
      <c r="G47" s="55"/>
      <c r="H47" s="54"/>
      <c r="I47" s="54"/>
      <c r="J47" s="54"/>
      <c r="K47" s="54"/>
      <c r="L47" s="54"/>
      <c r="M47" s="54"/>
      <c r="N47" s="54"/>
      <c r="O47" s="55"/>
      <c r="P47" s="54"/>
      <c r="Q47" s="68"/>
    </row>
    <row r="48" spans="2:21" ht="18.75">
      <c r="B48" s="65" t="s">
        <v>27</v>
      </c>
      <c r="E48" s="50"/>
      <c r="F48" s="54">
        <v>0</v>
      </c>
      <c r="G48" s="55"/>
      <c r="H48" s="54"/>
      <c r="I48" s="54"/>
      <c r="J48" s="54">
        <v>0</v>
      </c>
      <c r="K48" s="54"/>
      <c r="L48" s="54"/>
      <c r="M48" s="54"/>
      <c r="N48" s="54">
        <f>-5643-5005</f>
        <v>-10648</v>
      </c>
      <c r="O48" s="55"/>
      <c r="P48" s="54">
        <f>SUM(F48,H48,J48,N48,L48)</f>
        <v>-10648</v>
      </c>
      <c r="Q48" s="68"/>
      <c r="U48" s="46"/>
    </row>
    <row r="49" spans="2:17" ht="9.75" customHeight="1">
      <c r="B49" s="61"/>
      <c r="E49" s="50"/>
      <c r="F49" s="54"/>
      <c r="G49" s="55"/>
      <c r="H49" s="54"/>
      <c r="I49" s="54"/>
      <c r="J49" s="54"/>
      <c r="K49" s="54"/>
      <c r="L49" s="54"/>
      <c r="M49" s="54"/>
      <c r="N49" s="54"/>
      <c r="O49" s="55"/>
      <c r="P49" s="54"/>
      <c r="Q49" s="68"/>
    </row>
    <row r="50" spans="2:21" ht="20.25" thickBot="1">
      <c r="B50" s="61" t="s">
        <v>114</v>
      </c>
      <c r="E50" s="50"/>
      <c r="F50" s="66">
        <f>SUM(F35:F48)</f>
        <v>99305</v>
      </c>
      <c r="G50" s="55"/>
      <c r="H50" s="66">
        <f>SUM(H35:H48)</f>
        <v>0</v>
      </c>
      <c r="I50" s="55"/>
      <c r="J50" s="66">
        <f>SUM(J35:J48)</f>
        <v>196</v>
      </c>
      <c r="K50" s="54"/>
      <c r="L50" s="66">
        <f>SUM(L35:L48)</f>
        <v>-784</v>
      </c>
      <c r="M50" s="55"/>
      <c r="N50" s="66">
        <f>SUM(N35:N48)</f>
        <v>76803</v>
      </c>
      <c r="O50" s="55"/>
      <c r="P50" s="66">
        <f>SUM(P35:P48)</f>
        <v>175520</v>
      </c>
      <c r="Q50" s="68"/>
      <c r="R50" s="69"/>
      <c r="S50" s="46">
        <f>SUM(F50:N50)</f>
        <v>175520</v>
      </c>
      <c r="T50" s="69"/>
      <c r="U50" s="69"/>
    </row>
    <row r="51" spans="2:21" ht="16.5" thickTop="1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8"/>
      <c r="R51" s="46"/>
      <c r="T51" s="46"/>
      <c r="U51" s="4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8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8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8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8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8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8"/>
    </row>
    <row r="58" spans="2:18" ht="15.75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8"/>
      <c r="R58" s="46"/>
    </row>
    <row r="59" spans="2:17" ht="15.75">
      <c r="B59" s="49"/>
      <c r="E59" s="50"/>
      <c r="F59" s="48"/>
      <c r="G59" s="46"/>
      <c r="H59" s="48"/>
      <c r="I59" s="48"/>
      <c r="J59" s="48"/>
      <c r="K59" s="48"/>
      <c r="L59" s="48"/>
      <c r="M59" s="48"/>
      <c r="N59" s="48"/>
      <c r="O59" s="46"/>
      <c r="P59" s="48"/>
      <c r="Q59" s="68"/>
    </row>
    <row r="60" spans="2:17" ht="15.75" hidden="1">
      <c r="B60" s="49"/>
      <c r="E60" s="50"/>
      <c r="F60" s="48"/>
      <c r="G60" s="46"/>
      <c r="H60" s="48"/>
      <c r="I60" s="48"/>
      <c r="J60" s="48"/>
      <c r="K60" s="48"/>
      <c r="L60" s="48"/>
      <c r="M60" s="48"/>
      <c r="N60" s="48"/>
      <c r="O60" s="46"/>
      <c r="P60" s="48"/>
      <c r="Q60" s="68"/>
    </row>
    <row r="61" spans="2:17" ht="15.75" hidden="1">
      <c r="B61" s="49"/>
      <c r="E61" s="50"/>
      <c r="F61" s="48"/>
      <c r="G61" s="46"/>
      <c r="H61" s="48"/>
      <c r="I61" s="48"/>
      <c r="J61" s="48"/>
      <c r="K61" s="48"/>
      <c r="L61" s="48"/>
      <c r="M61" s="48"/>
      <c r="N61" s="48"/>
      <c r="O61" s="46"/>
      <c r="P61" s="48"/>
      <c r="Q61" s="68"/>
    </row>
    <row r="62" spans="2:17" ht="15.75" hidden="1">
      <c r="B62" s="49"/>
      <c r="E62" s="50"/>
      <c r="F62" s="48"/>
      <c r="G62" s="46"/>
      <c r="H62" s="48"/>
      <c r="I62" s="48"/>
      <c r="J62" s="48"/>
      <c r="K62" s="48"/>
      <c r="L62" s="48"/>
      <c r="M62" s="48"/>
      <c r="N62" s="48"/>
      <c r="O62" s="46"/>
      <c r="P62" s="48"/>
      <c r="Q62" s="68"/>
    </row>
    <row r="63" spans="2:17" ht="15.75" hidden="1">
      <c r="B63" s="49"/>
      <c r="E63" s="50"/>
      <c r="F63" s="48"/>
      <c r="G63" s="46"/>
      <c r="H63" s="48"/>
      <c r="I63" s="48"/>
      <c r="J63" s="48"/>
      <c r="K63" s="48"/>
      <c r="L63" s="48"/>
      <c r="M63" s="48"/>
      <c r="N63" s="48"/>
      <c r="O63" s="46"/>
      <c r="P63" s="48"/>
      <c r="Q63" s="68"/>
    </row>
    <row r="64" spans="2:17" ht="15.75" hidden="1">
      <c r="B64" s="49"/>
      <c r="E64" s="50"/>
      <c r="F64" s="48"/>
      <c r="G64" s="46"/>
      <c r="H64" s="48"/>
      <c r="I64" s="48"/>
      <c r="J64" s="48"/>
      <c r="K64" s="48"/>
      <c r="L64" s="48"/>
      <c r="M64" s="48"/>
      <c r="N64" s="48"/>
      <c r="O64" s="46"/>
      <c r="P64" s="48"/>
      <c r="Q64" s="68"/>
    </row>
    <row r="65" spans="2:17" ht="15.75" hidden="1">
      <c r="B65" s="49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  <c r="Q65" s="68"/>
    </row>
    <row r="66" spans="2:17" ht="15.75" hidden="1">
      <c r="B66" s="49"/>
      <c r="E66" s="50"/>
      <c r="F66" s="48"/>
      <c r="G66" s="46"/>
      <c r="H66" s="48"/>
      <c r="I66" s="48"/>
      <c r="J66" s="48"/>
      <c r="K66" s="48"/>
      <c r="L66" s="48"/>
      <c r="M66" s="48"/>
      <c r="N66" s="48"/>
      <c r="O66" s="46"/>
      <c r="P66" s="48"/>
      <c r="Q66" s="68"/>
    </row>
    <row r="67" spans="5:16" ht="15.75" hidden="1"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15.75" hidden="1">
      <c r="E68" s="50"/>
      <c r="F68" s="46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37"/>
      <c r="C69" s="37"/>
      <c r="D69" s="37"/>
      <c r="E69" s="50"/>
      <c r="F69" s="46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5:16" ht="15.75" hidden="1">
      <c r="E70" s="50"/>
      <c r="F70" s="46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49" t="s">
        <v>37</v>
      </c>
      <c r="C71" s="49"/>
      <c r="E71" s="50"/>
      <c r="F71" s="46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16</v>
      </c>
      <c r="E72" s="50"/>
      <c r="F72" s="51"/>
      <c r="G72" s="46"/>
      <c r="H72" s="51"/>
      <c r="I72" s="48"/>
      <c r="J72" s="51"/>
      <c r="K72" s="48"/>
      <c r="L72" s="48"/>
      <c r="M72" s="48"/>
      <c r="N72" s="51"/>
      <c r="O72" s="46"/>
      <c r="P72" s="51"/>
    </row>
    <row r="73" spans="2:16" ht="15.75" hidden="1">
      <c r="B73" s="52" t="s">
        <v>17</v>
      </c>
      <c r="C73" s="52"/>
      <c r="D73" s="52"/>
      <c r="E73" s="50"/>
      <c r="F73" s="48"/>
      <c r="G73" s="46"/>
      <c r="H73" s="48"/>
      <c r="I73" s="48"/>
      <c r="J73" s="48"/>
      <c r="K73" s="48"/>
      <c r="L73" s="48"/>
      <c r="M73" s="48"/>
      <c r="N73" s="48"/>
      <c r="O73" s="46"/>
      <c r="P73" s="48"/>
    </row>
    <row r="74" spans="2:16" ht="6" customHeight="1" hidden="1">
      <c r="B74" s="52"/>
      <c r="C74" s="52"/>
      <c r="D74" s="52"/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18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5:16" ht="3" customHeight="1" hidden="1"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19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2:16" ht="15.75" hidden="1">
      <c r="B78" s="6" t="s">
        <v>20</v>
      </c>
      <c r="E78" s="50"/>
      <c r="F78" s="48"/>
      <c r="G78" s="46"/>
      <c r="H78" s="46"/>
      <c r="I78" s="48"/>
      <c r="J78" s="46"/>
      <c r="K78" s="46"/>
      <c r="L78" s="46"/>
      <c r="M78" s="48"/>
      <c r="N78" s="46"/>
      <c r="O78" s="46"/>
      <c r="P78" s="46"/>
    </row>
    <row r="79" spans="2:16" ht="15.75" hidden="1">
      <c r="B79" s="6" t="s">
        <v>21</v>
      </c>
      <c r="E79" s="50"/>
      <c r="F79" s="48"/>
      <c r="G79" s="46"/>
      <c r="H79" s="46"/>
      <c r="I79" s="48"/>
      <c r="J79" s="46"/>
      <c r="K79" s="46"/>
      <c r="L79" s="46"/>
      <c r="M79" s="48"/>
      <c r="N79" s="46"/>
      <c r="O79" s="46"/>
      <c r="P79" s="46"/>
    </row>
    <row r="80" spans="2:16" ht="15.75" hidden="1">
      <c r="B80" s="6" t="s">
        <v>22</v>
      </c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23</v>
      </c>
      <c r="E81" s="50"/>
      <c r="F81" s="48"/>
      <c r="G81" s="46"/>
      <c r="H81" s="46"/>
      <c r="I81" s="48"/>
      <c r="J81" s="46"/>
      <c r="K81" s="46"/>
      <c r="L81" s="46"/>
      <c r="M81" s="48"/>
      <c r="N81" s="46"/>
      <c r="O81" s="46"/>
      <c r="P81" s="46"/>
    </row>
    <row r="82" spans="2:16" ht="15.75" hidden="1">
      <c r="B82" s="6" t="s">
        <v>24</v>
      </c>
      <c r="E82" s="50"/>
      <c r="F82" s="48"/>
      <c r="G82" s="46"/>
      <c r="H82" s="46"/>
      <c r="I82" s="48"/>
      <c r="J82" s="46"/>
      <c r="K82" s="46"/>
      <c r="L82" s="46"/>
      <c r="M82" s="48"/>
      <c r="N82" s="46"/>
      <c r="O82" s="46"/>
      <c r="P82" s="46"/>
    </row>
    <row r="83" spans="2:16" ht="15.75" hidden="1">
      <c r="B83" s="6" t="s">
        <v>25</v>
      </c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26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27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5:16" ht="15.75" hidden="1">
      <c r="E86" s="50"/>
      <c r="F86" s="51"/>
      <c r="G86" s="46"/>
      <c r="H86" s="51"/>
      <c r="I86" s="48"/>
      <c r="J86" s="51"/>
      <c r="K86" s="48"/>
      <c r="L86" s="48"/>
      <c r="M86" s="48"/>
      <c r="N86" s="51"/>
      <c r="O86" s="46"/>
      <c r="P86" s="51"/>
    </row>
    <row r="87" spans="2:16" ht="15.75" hidden="1">
      <c r="B87" s="49" t="s">
        <v>38</v>
      </c>
      <c r="C87" s="49"/>
      <c r="E87" s="50"/>
      <c r="F87" s="48"/>
      <c r="G87" s="46"/>
      <c r="H87" s="48"/>
      <c r="I87" s="48"/>
      <c r="J87" s="48"/>
      <c r="K87" s="48"/>
      <c r="L87" s="48"/>
      <c r="M87" s="48"/>
      <c r="N87" s="48"/>
      <c r="O87" s="46"/>
      <c r="P87" s="48"/>
    </row>
    <row r="88" spans="5:16" ht="5.25" customHeight="1" hidden="1"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16</v>
      </c>
      <c r="E89" s="50"/>
      <c r="F89" s="51"/>
      <c r="G89" s="46"/>
      <c r="H89" s="51"/>
      <c r="I89" s="48"/>
      <c r="J89" s="51"/>
      <c r="K89" s="48"/>
      <c r="L89" s="48"/>
      <c r="M89" s="48"/>
      <c r="N89" s="51"/>
      <c r="O89" s="46"/>
      <c r="P89" s="51"/>
    </row>
    <row r="90" spans="2:16" ht="15.75" hidden="1">
      <c r="B90" s="52" t="s">
        <v>17</v>
      </c>
      <c r="C90" s="52"/>
      <c r="D90" s="52"/>
      <c r="E90" s="50"/>
      <c r="F90" s="48"/>
      <c r="G90" s="46"/>
      <c r="H90" s="48"/>
      <c r="I90" s="48"/>
      <c r="J90" s="48"/>
      <c r="K90" s="48"/>
      <c r="L90" s="48"/>
      <c r="M90" s="48"/>
      <c r="N90" s="48"/>
      <c r="O90" s="46"/>
      <c r="P90" s="48"/>
    </row>
    <row r="91" spans="2:16" ht="15.75" hidden="1">
      <c r="B91" s="52"/>
      <c r="C91" s="52"/>
      <c r="D91" s="52"/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18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19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2:16" ht="15.75" hidden="1">
      <c r="B94" s="6" t="s">
        <v>20</v>
      </c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6" ht="15.75" hidden="1">
      <c r="B95" s="6" t="s">
        <v>21</v>
      </c>
      <c r="E95" s="50"/>
      <c r="F95" s="48"/>
      <c r="G95" s="46"/>
      <c r="H95" s="46"/>
      <c r="I95" s="48"/>
      <c r="J95" s="46"/>
      <c r="K95" s="46"/>
      <c r="L95" s="46"/>
      <c r="M95" s="48"/>
      <c r="N95" s="46"/>
      <c r="O95" s="46"/>
      <c r="P95" s="46"/>
    </row>
    <row r="96" spans="2:16" ht="15.75" hidden="1">
      <c r="B96" s="6" t="s">
        <v>22</v>
      </c>
      <c r="E96" s="50"/>
      <c r="F96" s="48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2:16" ht="15.75" hidden="1">
      <c r="B97" s="6" t="s">
        <v>23</v>
      </c>
      <c r="E97" s="50"/>
      <c r="F97" s="48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2:16" ht="15.75" hidden="1">
      <c r="B98" s="6" t="s">
        <v>24</v>
      </c>
      <c r="E98" s="50"/>
      <c r="F98" s="48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5.75" hidden="1">
      <c r="B99" s="6" t="s">
        <v>25</v>
      </c>
      <c r="E99" s="50"/>
      <c r="F99" s="48"/>
      <c r="G99" s="46"/>
      <c r="H99" s="46"/>
      <c r="I99" s="48"/>
      <c r="J99" s="46"/>
      <c r="K99" s="46"/>
      <c r="L99" s="46"/>
      <c r="M99" s="48"/>
      <c r="N99" s="46"/>
      <c r="O99" s="46"/>
      <c r="P99" s="46"/>
    </row>
    <row r="100" spans="2:16" ht="15.75" hidden="1">
      <c r="B100" s="6" t="s">
        <v>26</v>
      </c>
      <c r="E100" s="50"/>
      <c r="F100" s="48"/>
      <c r="G100" s="46"/>
      <c r="H100" s="46"/>
      <c r="I100" s="48"/>
      <c r="J100" s="46"/>
      <c r="K100" s="46"/>
      <c r="L100" s="46"/>
      <c r="M100" s="48"/>
      <c r="N100" s="46"/>
      <c r="O100" s="46"/>
      <c r="P100" s="46"/>
    </row>
    <row r="101" spans="2:16" ht="15.75" hidden="1">
      <c r="B101" s="6" t="s">
        <v>27</v>
      </c>
      <c r="E101" s="50"/>
      <c r="F101" s="48"/>
      <c r="G101" s="46"/>
      <c r="H101" s="46"/>
      <c r="I101" s="48"/>
      <c r="J101" s="46"/>
      <c r="K101" s="46"/>
      <c r="L101" s="46"/>
      <c r="M101" s="48"/>
      <c r="N101" s="46"/>
      <c r="O101" s="46"/>
      <c r="P101" s="46"/>
    </row>
    <row r="102" spans="5:16" ht="15.75" hidden="1">
      <c r="E102" s="50"/>
      <c r="F102" s="48"/>
      <c r="G102" s="46"/>
      <c r="H102" s="46"/>
      <c r="I102" s="48"/>
      <c r="J102" s="46"/>
      <c r="K102" s="46"/>
      <c r="L102" s="46"/>
      <c r="M102" s="48"/>
      <c r="N102" s="46"/>
      <c r="O102" s="46"/>
      <c r="P102" s="46"/>
    </row>
    <row r="103" spans="2:18" ht="16.5" hidden="1" thickBot="1">
      <c r="B103" s="49" t="s">
        <v>39</v>
      </c>
      <c r="C103" s="49"/>
      <c r="E103" s="50"/>
      <c r="F103" s="70"/>
      <c r="G103" s="46"/>
      <c r="H103" s="70"/>
      <c r="I103" s="48"/>
      <c r="J103" s="70"/>
      <c r="K103" s="48"/>
      <c r="L103" s="48"/>
      <c r="M103" s="48"/>
      <c r="N103" s="70"/>
      <c r="O103" s="46"/>
      <c r="P103" s="70"/>
      <c r="Q103" s="41"/>
      <c r="R103" s="41"/>
    </row>
    <row r="104" spans="5:16" ht="15.75" hidden="1">
      <c r="E104" s="50"/>
      <c r="F104" s="46"/>
      <c r="G104" s="46"/>
      <c r="H104" s="46"/>
      <c r="I104" s="48"/>
      <c r="J104" s="46"/>
      <c r="K104" s="46"/>
      <c r="L104" s="46"/>
      <c r="M104" s="48"/>
      <c r="N104" s="46"/>
      <c r="O104" s="46"/>
      <c r="P104" s="46"/>
    </row>
    <row r="105" spans="6:16" ht="15.75" hidden="1">
      <c r="F105" s="46"/>
      <c r="G105" s="46"/>
      <c r="H105" s="46"/>
      <c r="I105" s="48"/>
      <c r="J105" s="46"/>
      <c r="K105" s="46"/>
      <c r="L105" s="46"/>
      <c r="M105" s="48"/>
      <c r="N105" s="46"/>
      <c r="O105" s="46"/>
      <c r="P105" s="46"/>
    </row>
    <row r="106" spans="6:16" ht="15.75" hidden="1">
      <c r="F106" s="46"/>
      <c r="G106" s="46"/>
      <c r="H106" s="46"/>
      <c r="I106" s="48"/>
      <c r="J106" s="46"/>
      <c r="K106" s="46"/>
      <c r="L106" s="46"/>
      <c r="M106" s="48"/>
      <c r="N106" s="46"/>
      <c r="O106" s="46"/>
      <c r="P106" s="46"/>
    </row>
    <row r="107" spans="2:16" ht="19.5">
      <c r="B107" s="53" t="s">
        <v>28</v>
      </c>
      <c r="E107" s="50"/>
      <c r="F107" s="54">
        <v>94169</v>
      </c>
      <c r="G107" s="55"/>
      <c r="H107" s="54">
        <v>0</v>
      </c>
      <c r="I107" s="54"/>
      <c r="J107" s="54">
        <v>196</v>
      </c>
      <c r="K107" s="54"/>
      <c r="L107" s="54">
        <v>-582</v>
      </c>
      <c r="M107" s="54"/>
      <c r="N107" s="54">
        <v>32726</v>
      </c>
      <c r="O107" s="55"/>
      <c r="P107" s="54">
        <f>SUM(F107,H107,J107,N107,L107)</f>
        <v>126509</v>
      </c>
    </row>
    <row r="108" spans="2:16" ht="18.75">
      <c r="B108" s="56" t="s">
        <v>29</v>
      </c>
      <c r="E108" s="50"/>
      <c r="F108" s="57"/>
      <c r="G108" s="55"/>
      <c r="H108" s="57"/>
      <c r="I108" s="54"/>
      <c r="J108" s="57">
        <v>0</v>
      </c>
      <c r="K108" s="54"/>
      <c r="L108" s="57"/>
      <c r="M108" s="54"/>
      <c r="N108" s="57">
        <v>0</v>
      </c>
      <c r="O108" s="55"/>
      <c r="P108" s="57">
        <f>SUM(F108,H108,J108,N108,L108)</f>
        <v>0</v>
      </c>
    </row>
    <row r="109" spans="2:16" ht="19.5">
      <c r="B109" s="53" t="s">
        <v>17</v>
      </c>
      <c r="E109" s="50"/>
      <c r="F109" s="54">
        <f>SUM(F107:F108)</f>
        <v>94169</v>
      </c>
      <c r="G109" s="55"/>
      <c r="H109" s="54">
        <f>SUM(H107:H108)</f>
        <v>0</v>
      </c>
      <c r="I109" s="55"/>
      <c r="J109" s="54">
        <f>SUM(J107:J108)</f>
        <v>196</v>
      </c>
      <c r="K109" s="54"/>
      <c r="L109" s="54">
        <f>SUM(L107:L108)</f>
        <v>-582</v>
      </c>
      <c r="M109" s="55"/>
      <c r="N109" s="54">
        <f>SUM(N107:N108)</f>
        <v>32726</v>
      </c>
      <c r="O109" s="55"/>
      <c r="P109" s="54">
        <f>SUM(P107:P108)</f>
        <v>126509</v>
      </c>
    </row>
    <row r="110" spans="2:16" ht="19.5">
      <c r="B110" s="53"/>
      <c r="E110" s="50"/>
      <c r="F110" s="54"/>
      <c r="G110" s="55"/>
      <c r="H110" s="54"/>
      <c r="I110" s="55"/>
      <c r="J110" s="54"/>
      <c r="K110" s="54"/>
      <c r="L110" s="54"/>
      <c r="M110" s="55"/>
      <c r="N110" s="54"/>
      <c r="O110" s="55"/>
      <c r="P110" s="54"/>
    </row>
    <row r="111" spans="2:16" ht="18.75">
      <c r="B111" s="56" t="s">
        <v>30</v>
      </c>
      <c r="E111" s="50"/>
      <c r="F111" s="54"/>
      <c r="G111" s="55"/>
      <c r="H111" s="54"/>
      <c r="I111" s="55"/>
      <c r="J111" s="54"/>
      <c r="K111" s="54"/>
      <c r="L111" s="54"/>
      <c r="M111" s="55"/>
      <c r="N111" s="54"/>
      <c r="O111" s="55"/>
      <c r="P111" s="54"/>
    </row>
    <row r="112" spans="2:16" ht="18.75">
      <c r="B112" s="56" t="s">
        <v>31</v>
      </c>
      <c r="C112" s="58"/>
      <c r="D112" s="58"/>
      <c r="E112" s="58"/>
      <c r="F112" s="59">
        <v>1332</v>
      </c>
      <c r="G112" s="59"/>
      <c r="H112" s="59">
        <v>0</v>
      </c>
      <c r="I112" s="59"/>
      <c r="J112" s="59">
        <v>0</v>
      </c>
      <c r="K112" s="59"/>
      <c r="L112" s="59"/>
      <c r="M112" s="59"/>
      <c r="N112" s="60">
        <v>0</v>
      </c>
      <c r="O112" s="60"/>
      <c r="P112" s="54">
        <f>SUM(F112,H112,J112,N112,L112)</f>
        <v>1332</v>
      </c>
    </row>
    <row r="113" spans="2:16" ht="18.75">
      <c r="B113" s="56"/>
      <c r="C113" s="58"/>
      <c r="D113" s="58"/>
      <c r="E113" s="58"/>
      <c r="F113" s="59"/>
      <c r="G113" s="59"/>
      <c r="H113" s="59"/>
      <c r="I113" s="59"/>
      <c r="J113" s="59"/>
      <c r="K113" s="59"/>
      <c r="L113" s="59"/>
      <c r="M113" s="59"/>
      <c r="N113" s="60"/>
      <c r="O113" s="60"/>
      <c r="P113" s="54"/>
    </row>
    <row r="114" spans="2:16" ht="19.5">
      <c r="B114" s="61" t="s">
        <v>32</v>
      </c>
      <c r="C114" s="58"/>
      <c r="D114" s="58"/>
      <c r="E114" s="58"/>
      <c r="F114" s="59"/>
      <c r="G114" s="59"/>
      <c r="H114" s="59"/>
      <c r="I114" s="59"/>
      <c r="J114" s="59"/>
      <c r="K114" s="59"/>
      <c r="L114" s="59"/>
      <c r="M114" s="59"/>
      <c r="N114" s="60"/>
      <c r="O114" s="60"/>
      <c r="P114" s="54"/>
    </row>
    <row r="115" spans="2:16" ht="19.5">
      <c r="B115" s="62" t="s">
        <v>33</v>
      </c>
      <c r="C115" s="58"/>
      <c r="D115" s="58"/>
      <c r="E115" s="58"/>
      <c r="F115" s="59"/>
      <c r="G115" s="59"/>
      <c r="H115" s="59"/>
      <c r="I115" s="59"/>
      <c r="J115" s="59"/>
      <c r="K115" s="59"/>
      <c r="L115" s="59"/>
      <c r="M115" s="59"/>
      <c r="N115" s="60"/>
      <c r="O115" s="60"/>
      <c r="P115" s="54"/>
    </row>
    <row r="116" spans="2:16" ht="18.75">
      <c r="B116" s="56"/>
      <c r="C116" s="58"/>
      <c r="D116" s="58"/>
      <c r="E116" s="58"/>
      <c r="F116" s="59"/>
      <c r="G116" s="59"/>
      <c r="H116" s="59"/>
      <c r="I116" s="59"/>
      <c r="J116" s="59"/>
      <c r="K116" s="59"/>
      <c r="L116" s="59"/>
      <c r="M116" s="59"/>
      <c r="N116" s="60"/>
      <c r="O116" s="60"/>
      <c r="P116" s="54"/>
    </row>
    <row r="117" spans="2:16" ht="18.75">
      <c r="B117" s="56" t="s">
        <v>34</v>
      </c>
      <c r="C117" s="58"/>
      <c r="D117" s="58"/>
      <c r="E117" s="58"/>
      <c r="F117" s="59"/>
      <c r="G117" s="59"/>
      <c r="H117" s="59"/>
      <c r="I117" s="59"/>
      <c r="J117" s="59"/>
      <c r="K117" s="59"/>
      <c r="L117" s="59"/>
      <c r="M117" s="59"/>
      <c r="N117" s="60"/>
      <c r="O117" s="60"/>
      <c r="P117" s="54"/>
    </row>
    <row r="118" spans="2:16" ht="18.75">
      <c r="B118" s="63" t="s">
        <v>35</v>
      </c>
      <c r="C118" s="58"/>
      <c r="D118" s="58"/>
      <c r="E118" s="58"/>
      <c r="F118" s="59"/>
      <c r="G118" s="59"/>
      <c r="H118" s="59"/>
      <c r="I118" s="59"/>
      <c r="J118" s="59"/>
      <c r="K118" s="59"/>
      <c r="L118" s="59">
        <v>-596</v>
      </c>
      <c r="M118" s="59"/>
      <c r="N118" s="60"/>
      <c r="O118" s="60"/>
      <c r="P118" s="54">
        <f>SUM(F118,H118,J118,N118,L118)</f>
        <v>-596</v>
      </c>
    </row>
    <row r="119" spans="2:16" ht="18.75">
      <c r="B119" s="56"/>
      <c r="C119" s="64"/>
      <c r="D119" s="58"/>
      <c r="E119" s="58"/>
      <c r="F119" s="59"/>
      <c r="G119" s="59"/>
      <c r="H119" s="59"/>
      <c r="I119" s="59"/>
      <c r="J119" s="59"/>
      <c r="K119" s="59"/>
      <c r="L119" s="59"/>
      <c r="M119" s="59"/>
      <c r="N119" s="60"/>
      <c r="O119" s="60"/>
      <c r="P119" s="60"/>
    </row>
    <row r="120" spans="2:16" ht="18.75">
      <c r="B120" s="65" t="s">
        <v>36</v>
      </c>
      <c r="E120" s="50"/>
      <c r="F120" s="54">
        <v>0</v>
      </c>
      <c r="G120" s="55"/>
      <c r="H120" s="54"/>
      <c r="I120" s="54"/>
      <c r="J120" s="54">
        <v>0</v>
      </c>
      <c r="K120" s="54"/>
      <c r="L120" s="54"/>
      <c r="M120" s="54"/>
      <c r="N120" s="54">
        <v>23067</v>
      </c>
      <c r="O120" s="55"/>
      <c r="P120" s="54">
        <f>SUM(F120,H120,J120,N120,L120)</f>
        <v>23067</v>
      </c>
    </row>
    <row r="121" spans="2:16" ht="18.75">
      <c r="B121" s="25"/>
      <c r="E121" s="50"/>
      <c r="F121" s="54"/>
      <c r="G121" s="55"/>
      <c r="H121" s="54"/>
      <c r="I121" s="54"/>
      <c r="J121" s="54"/>
      <c r="K121" s="54"/>
      <c r="L121" s="54"/>
      <c r="M121" s="54"/>
      <c r="N121" s="54"/>
      <c r="O121" s="55"/>
      <c r="P121" s="54"/>
    </row>
    <row r="122" spans="2:16" ht="18.75">
      <c r="B122" s="65" t="s">
        <v>27</v>
      </c>
      <c r="E122" s="50"/>
      <c r="F122" s="54">
        <v>0</v>
      </c>
      <c r="G122" s="55"/>
      <c r="H122" s="54"/>
      <c r="I122" s="54"/>
      <c r="J122" s="54">
        <v>0</v>
      </c>
      <c r="K122" s="54"/>
      <c r="L122" s="54"/>
      <c r="M122" s="54"/>
      <c r="N122" s="54">
        <v>-11441</v>
      </c>
      <c r="O122" s="55"/>
      <c r="P122" s="54">
        <f>SUM(F122,H122,J122,N122,L122)</f>
        <v>-11441</v>
      </c>
    </row>
    <row r="123" spans="2:16" ht="19.5">
      <c r="B123" s="61"/>
      <c r="E123" s="50"/>
      <c r="F123" s="54"/>
      <c r="G123" s="55"/>
      <c r="H123" s="54"/>
      <c r="I123" s="54"/>
      <c r="J123" s="54"/>
      <c r="K123" s="54"/>
      <c r="L123" s="54"/>
      <c r="M123" s="54"/>
      <c r="N123" s="54"/>
      <c r="O123" s="55"/>
      <c r="P123" s="54"/>
    </row>
    <row r="124" spans="2:16" ht="20.25" thickBot="1">
      <c r="B124" s="61" t="s">
        <v>115</v>
      </c>
      <c r="E124" s="50"/>
      <c r="F124" s="66">
        <f>SUM(F109:F122)</f>
        <v>95501</v>
      </c>
      <c r="G124" s="55"/>
      <c r="H124" s="66">
        <f>SUM(H109:H122)</f>
        <v>0</v>
      </c>
      <c r="I124" s="55"/>
      <c r="J124" s="66">
        <f>SUM(J109:J122)</f>
        <v>196</v>
      </c>
      <c r="K124" s="54"/>
      <c r="L124" s="66">
        <f>SUM(L109:L122)</f>
        <v>-1178</v>
      </c>
      <c r="M124" s="55"/>
      <c r="N124" s="66">
        <f>SUM(N109:N122)</f>
        <v>44352</v>
      </c>
      <c r="O124" s="55"/>
      <c r="P124" s="66">
        <f>SUM(P109:P122)</f>
        <v>138871</v>
      </c>
    </row>
    <row r="125" spans="2:16" ht="16.5" thickTop="1">
      <c r="B125" s="49"/>
      <c r="E125" s="50"/>
      <c r="F125" s="48"/>
      <c r="G125" s="46"/>
      <c r="H125" s="48"/>
      <c r="I125" s="48"/>
      <c r="J125" s="48"/>
      <c r="K125" s="48"/>
      <c r="L125" s="48"/>
      <c r="M125" s="48"/>
      <c r="N125" s="48"/>
      <c r="O125" s="46"/>
      <c r="P125" s="48"/>
    </row>
    <row r="130" ht="15.75">
      <c r="B130" s="6" t="s">
        <v>118</v>
      </c>
    </row>
  </sheetData>
  <printOptions/>
  <pageMargins left="0.75" right="0.75" top="1" bottom="1" header="0.5" footer="0.5"/>
  <pageSetup horizontalDpi="360" verticalDpi="36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8"/>
  <sheetViews>
    <sheetView zoomScale="60" zoomScaleNormal="60" workbookViewId="0" topLeftCell="A1">
      <selection activeCell="A21" sqref="A21"/>
    </sheetView>
  </sheetViews>
  <sheetFormatPr defaultColWidth="9.140625" defaultRowHeight="12.75"/>
  <cols>
    <col min="1" max="1" width="9.140625" style="73" customWidth="1"/>
    <col min="2" max="2" width="39.7109375" style="73" customWidth="1"/>
    <col min="3" max="3" width="1.421875" style="73" customWidth="1"/>
    <col min="4" max="4" width="11.140625" style="73" customWidth="1"/>
    <col min="5" max="5" width="0.9921875" style="73" customWidth="1"/>
    <col min="6" max="6" width="10.7109375" style="73" customWidth="1"/>
    <col min="7" max="7" width="2.140625" style="73" customWidth="1"/>
    <col min="8" max="8" width="11.7109375" style="73" customWidth="1"/>
    <col min="9" max="9" width="0.85546875" style="73" customWidth="1"/>
    <col min="10" max="10" width="11.7109375" style="73" customWidth="1"/>
    <col min="11" max="16384" width="9.140625" style="73" customWidth="1"/>
  </cols>
  <sheetData>
    <row r="1" spans="2:5" ht="22.5">
      <c r="B1" s="71" t="s">
        <v>40</v>
      </c>
      <c r="C1" s="72"/>
      <c r="D1" s="72"/>
      <c r="E1" s="72"/>
    </row>
    <row r="2" spans="2:6" ht="20.25">
      <c r="B2" s="74" t="s">
        <v>41</v>
      </c>
      <c r="C2" s="75"/>
      <c r="D2" s="75"/>
      <c r="E2" s="75"/>
      <c r="F2" s="16"/>
    </row>
    <row r="3" spans="2:6" ht="20.25">
      <c r="B3" s="74" t="s">
        <v>42</v>
      </c>
      <c r="C3" s="76"/>
      <c r="D3" s="76"/>
      <c r="E3" s="76"/>
      <c r="F3" s="16"/>
    </row>
    <row r="4" spans="2:6" ht="20.25">
      <c r="B4" s="77"/>
      <c r="C4" s="77"/>
      <c r="D4" s="77"/>
      <c r="E4" s="77"/>
      <c r="F4" s="16"/>
    </row>
    <row r="5" spans="2:6" ht="22.5">
      <c r="B5" s="78" t="s">
        <v>103</v>
      </c>
      <c r="C5" s="22"/>
      <c r="D5" s="22"/>
      <c r="E5" s="22"/>
      <c r="F5" s="16"/>
    </row>
    <row r="6" ht="22.5">
      <c r="B6" s="78" t="s">
        <v>110</v>
      </c>
    </row>
    <row r="7" ht="12.75">
      <c r="B7" s="73" t="s">
        <v>43</v>
      </c>
    </row>
    <row r="9" spans="4:10" ht="18.75">
      <c r="D9" s="137" t="s">
        <v>44</v>
      </c>
      <c r="E9" s="137"/>
      <c r="F9" s="137"/>
      <c r="G9" s="25"/>
      <c r="H9" s="137" t="s">
        <v>112</v>
      </c>
      <c r="I9" s="137"/>
      <c r="J9" s="137"/>
    </row>
    <row r="10" spans="4:10" ht="18.75">
      <c r="D10" s="138" t="s">
        <v>111</v>
      </c>
      <c r="E10" s="137"/>
      <c r="F10" s="137"/>
      <c r="H10" s="138" t="s">
        <v>111</v>
      </c>
      <c r="I10" s="137"/>
      <c r="J10" s="137"/>
    </row>
    <row r="11" spans="4:10" ht="18.75">
      <c r="D11" s="79">
        <v>2005</v>
      </c>
      <c r="E11" s="79"/>
      <c r="F11" s="79">
        <v>2004</v>
      </c>
      <c r="G11" s="79"/>
      <c r="H11" s="79">
        <v>2005</v>
      </c>
      <c r="I11" s="79"/>
      <c r="J11" s="79">
        <v>2004</v>
      </c>
    </row>
    <row r="12" spans="4:10" ht="18.75">
      <c r="D12" s="79" t="s">
        <v>45</v>
      </c>
      <c r="E12" s="79"/>
      <c r="F12" s="79" t="s">
        <v>45</v>
      </c>
      <c r="G12" s="79"/>
      <c r="H12" s="79" t="s">
        <v>45</v>
      </c>
      <c r="I12" s="79"/>
      <c r="J12" s="79" t="s">
        <v>45</v>
      </c>
    </row>
    <row r="13" spans="2:10" ht="18.75">
      <c r="B13" s="80" t="s">
        <v>46</v>
      </c>
      <c r="D13" s="81">
        <v>153616</v>
      </c>
      <c r="E13" s="81"/>
      <c r="F13" s="81">
        <v>178514</v>
      </c>
      <c r="G13" s="81"/>
      <c r="H13" s="81">
        <v>538750</v>
      </c>
      <c r="I13" s="81"/>
      <c r="J13" s="81">
        <v>469729</v>
      </c>
    </row>
    <row r="14" spans="2:10" ht="18.75">
      <c r="B14" s="25" t="s">
        <v>47</v>
      </c>
      <c r="D14" s="82">
        <v>-143176</v>
      </c>
      <c r="E14" s="81"/>
      <c r="F14" s="82">
        <v>-161795</v>
      </c>
      <c r="G14" s="81"/>
      <c r="H14" s="82">
        <v>-499657</v>
      </c>
      <c r="I14" s="81"/>
      <c r="J14" s="82">
        <v>-427223</v>
      </c>
    </row>
    <row r="15" spans="2:10" ht="18.75">
      <c r="B15" s="80" t="s">
        <v>48</v>
      </c>
      <c r="D15" s="81">
        <f>D13+D14</f>
        <v>10440</v>
      </c>
      <c r="E15" s="81"/>
      <c r="F15" s="81">
        <f>F13+F14</f>
        <v>16719</v>
      </c>
      <c r="G15" s="81"/>
      <c r="H15" s="81">
        <f>H13+H14</f>
        <v>39093</v>
      </c>
      <c r="I15" s="81"/>
      <c r="J15" s="81">
        <f>J13+J14</f>
        <v>42506</v>
      </c>
    </row>
    <row r="16" spans="2:10" ht="18.75">
      <c r="B16" s="25" t="s">
        <v>49</v>
      </c>
      <c r="D16" s="82">
        <v>-2546</v>
      </c>
      <c r="E16" s="81"/>
      <c r="F16" s="82">
        <v>-3340</v>
      </c>
      <c r="G16" s="81"/>
      <c r="H16" s="82">
        <v>-7530</v>
      </c>
      <c r="I16" s="81"/>
      <c r="J16" s="82">
        <v>-8755</v>
      </c>
    </row>
    <row r="17" spans="2:10" ht="18.75">
      <c r="B17" s="80" t="s">
        <v>50</v>
      </c>
      <c r="D17" s="81">
        <f>D15+D16</f>
        <v>7894</v>
      </c>
      <c r="E17" s="81"/>
      <c r="F17" s="81">
        <f>F15+F16</f>
        <v>13379</v>
      </c>
      <c r="G17" s="81"/>
      <c r="H17" s="81">
        <f>H15+H16</f>
        <v>31563</v>
      </c>
      <c r="I17" s="81"/>
      <c r="J17" s="81">
        <f>J15+J16</f>
        <v>33751</v>
      </c>
    </row>
    <row r="18" spans="2:10" ht="18.75">
      <c r="B18" s="25" t="s">
        <v>51</v>
      </c>
      <c r="D18" s="81">
        <v>-1313</v>
      </c>
      <c r="E18" s="81"/>
      <c r="F18" s="81">
        <v>-973</v>
      </c>
      <c r="G18" s="81"/>
      <c r="H18" s="81">
        <v>-3661</v>
      </c>
      <c r="I18" s="81"/>
      <c r="J18" s="81">
        <v>-2549</v>
      </c>
    </row>
    <row r="19" spans="2:10" ht="18.75">
      <c r="B19" s="25" t="s">
        <v>52</v>
      </c>
      <c r="D19" s="82">
        <v>235</v>
      </c>
      <c r="E19" s="81"/>
      <c r="F19" s="82">
        <v>292</v>
      </c>
      <c r="G19" s="81"/>
      <c r="H19" s="82">
        <v>1198</v>
      </c>
      <c r="I19" s="81"/>
      <c r="J19" s="82">
        <v>601</v>
      </c>
    </row>
    <row r="20" spans="2:10" ht="18.75">
      <c r="B20" s="80" t="s">
        <v>53</v>
      </c>
      <c r="D20" s="81">
        <f>D17+D18+D19</f>
        <v>6816</v>
      </c>
      <c r="E20" s="81"/>
      <c r="F20" s="81">
        <f>F17+F18+F19</f>
        <v>12698</v>
      </c>
      <c r="G20" s="81"/>
      <c r="H20" s="81">
        <f>H17+H18+H19</f>
        <v>29100</v>
      </c>
      <c r="I20" s="81"/>
      <c r="J20" s="81">
        <f>J17+J18+J19</f>
        <v>31803</v>
      </c>
    </row>
    <row r="21" spans="2:10" ht="18.75">
      <c r="B21" s="25" t="s">
        <v>54</v>
      </c>
      <c r="D21" s="81">
        <v>-990</v>
      </c>
      <c r="E21" s="81"/>
      <c r="F21" s="81">
        <f>-3534-467</f>
        <v>-4001</v>
      </c>
      <c r="G21" s="81"/>
      <c r="H21" s="81">
        <v>-4211</v>
      </c>
      <c r="I21" s="81"/>
      <c r="J21" s="81">
        <f>-8269-467</f>
        <v>-8736</v>
      </c>
    </row>
    <row r="22" spans="2:10" ht="19.5" thickBot="1">
      <c r="B22" s="80" t="s">
        <v>36</v>
      </c>
      <c r="D22" s="83">
        <f>D20+D21</f>
        <v>5826</v>
      </c>
      <c r="E22" s="81"/>
      <c r="F22" s="83">
        <f>F20+F21</f>
        <v>8697</v>
      </c>
      <c r="G22" s="81"/>
      <c r="H22" s="83">
        <f>H20+H21</f>
        <v>24889</v>
      </c>
      <c r="I22" s="81"/>
      <c r="J22" s="83">
        <f>J20+J21</f>
        <v>23067</v>
      </c>
    </row>
    <row r="23" spans="2:10" ht="20.25" thickBot="1" thickTop="1">
      <c r="B23" s="25" t="s">
        <v>55</v>
      </c>
      <c r="D23" s="84">
        <f>D$22/(95547.359+3757.361)*100</f>
        <v>5.866790621835498</v>
      </c>
      <c r="E23" s="81"/>
      <c r="F23" s="84">
        <f>F$22/(94169.126+677.132)*100</f>
        <v>9.169576305266572</v>
      </c>
      <c r="G23" s="81"/>
      <c r="H23" s="84">
        <f>H$22/(95547.359+3757.361)*100</f>
        <v>25.06325983296665</v>
      </c>
      <c r="I23" s="81"/>
      <c r="J23" s="84">
        <f>J$22/(94169.126+677.132)*100</f>
        <v>24.32041124911855</v>
      </c>
    </row>
    <row r="24" spans="2:10" ht="20.25" thickBot="1" thickTop="1">
      <c r="B24" s="25" t="s">
        <v>56</v>
      </c>
      <c r="D24" s="136" t="s">
        <v>104</v>
      </c>
      <c r="E24" s="81"/>
      <c r="F24" s="84">
        <f>F$22/(94169.126+677.132+2369.034)*100</f>
        <v>8.946123414410975</v>
      </c>
      <c r="G24" s="81"/>
      <c r="H24" s="84">
        <v>0</v>
      </c>
      <c r="I24" s="81"/>
      <c r="J24" s="84">
        <f>J$22/(94169.126+677.132+2369.034)*100</f>
        <v>23.72774851100586</v>
      </c>
    </row>
    <row r="25" ht="13.5" thickTop="1"/>
    <row r="28" spans="2:10" ht="12.75">
      <c r="B28" s="139"/>
      <c r="C28" s="139"/>
      <c r="D28" s="139"/>
      <c r="E28" s="139"/>
      <c r="F28" s="139"/>
      <c r="G28" s="139"/>
      <c r="H28" s="139"/>
      <c r="I28" s="139"/>
      <c r="J28" s="139"/>
    </row>
    <row r="29" spans="2:10" ht="12.75">
      <c r="B29" s="139"/>
      <c r="C29" s="139"/>
      <c r="D29" s="139"/>
      <c r="E29" s="139"/>
      <c r="F29" s="139"/>
      <c r="G29" s="139"/>
      <c r="H29" s="139"/>
      <c r="I29" s="139"/>
      <c r="J29" s="139"/>
    </row>
    <row r="32" spans="2:10" ht="12.75">
      <c r="B32" s="139"/>
      <c r="C32" s="139"/>
      <c r="D32" s="139"/>
      <c r="E32" s="139"/>
      <c r="F32" s="139"/>
      <c r="G32" s="139"/>
      <c r="H32" s="139"/>
      <c r="I32" s="139"/>
      <c r="J32" s="139"/>
    </row>
    <row r="33" spans="2:10" ht="12.75">
      <c r="B33" s="139"/>
      <c r="C33" s="139"/>
      <c r="D33" s="139"/>
      <c r="E33" s="139"/>
      <c r="F33" s="139"/>
      <c r="G33" s="139"/>
      <c r="H33" s="139"/>
      <c r="I33" s="139"/>
      <c r="J33" s="139"/>
    </row>
    <row r="38" spans="2:10" ht="12.75">
      <c r="B38" s="139"/>
      <c r="C38" s="139"/>
      <c r="D38" s="139"/>
      <c r="E38" s="139"/>
      <c r="F38" s="139"/>
      <c r="G38" s="139"/>
      <c r="H38" s="139"/>
      <c r="I38" s="139"/>
      <c r="J38" s="139"/>
    </row>
    <row r="39" spans="2:10" ht="12.75">
      <c r="B39" s="139"/>
      <c r="C39" s="139"/>
      <c r="D39" s="139"/>
      <c r="E39" s="139"/>
      <c r="F39" s="139"/>
      <c r="G39" s="139"/>
      <c r="H39" s="139"/>
      <c r="I39" s="139"/>
      <c r="J39" s="139"/>
    </row>
    <row r="42" spans="2:10" ht="12.75">
      <c r="B42" s="139"/>
      <c r="C42" s="139"/>
      <c r="D42" s="139"/>
      <c r="E42" s="139"/>
      <c r="F42" s="139"/>
      <c r="G42" s="139"/>
      <c r="H42" s="139"/>
      <c r="I42" s="139"/>
      <c r="J42" s="139"/>
    </row>
    <row r="43" spans="2:10" ht="12.75">
      <c r="B43" s="139"/>
      <c r="C43" s="139"/>
      <c r="D43" s="139"/>
      <c r="E43" s="139"/>
      <c r="F43" s="139"/>
      <c r="G43" s="139"/>
      <c r="H43" s="139"/>
      <c r="I43" s="139"/>
      <c r="J43" s="139"/>
    </row>
    <row r="47" spans="2:10" ht="12.75">
      <c r="B47" s="139" t="s">
        <v>105</v>
      </c>
      <c r="C47" s="139"/>
      <c r="D47" s="139"/>
      <c r="E47" s="139"/>
      <c r="F47" s="139"/>
      <c r="G47" s="139"/>
      <c r="H47" s="139"/>
      <c r="I47" s="139"/>
      <c r="J47" s="139"/>
    </row>
    <row r="48" spans="2:10" ht="12.75">
      <c r="B48" s="139" t="s">
        <v>106</v>
      </c>
      <c r="C48" s="139"/>
      <c r="D48" s="139"/>
      <c r="E48" s="139"/>
      <c r="F48" s="139"/>
      <c r="G48" s="139"/>
      <c r="H48" s="139"/>
      <c r="I48" s="139"/>
      <c r="J48" s="139"/>
    </row>
  </sheetData>
  <mergeCells count="14">
    <mergeCell ref="B47:J47"/>
    <mergeCell ref="B48:J48"/>
    <mergeCell ref="B38:J38"/>
    <mergeCell ref="B39:J39"/>
    <mergeCell ref="B42:J42"/>
    <mergeCell ref="B43:J43"/>
    <mergeCell ref="B29:J29"/>
    <mergeCell ref="B28:J28"/>
    <mergeCell ref="B32:J32"/>
    <mergeCell ref="B33:J33"/>
    <mergeCell ref="D9:F9"/>
    <mergeCell ref="H9:J9"/>
    <mergeCell ref="D10:F10"/>
    <mergeCell ref="H10:J10"/>
  </mergeCells>
  <printOptions/>
  <pageMargins left="0.75" right="0.75" top="1" bottom="1" header="0.5" footer="0.5"/>
  <pageSetup horizontalDpi="360" verticalDpi="36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="60" zoomScaleNormal="60" workbookViewId="0" topLeftCell="A18">
      <selection activeCell="C53" sqref="C53"/>
    </sheetView>
  </sheetViews>
  <sheetFormatPr defaultColWidth="9.140625" defaultRowHeight="12.75"/>
  <cols>
    <col min="1" max="1" width="4.28125" style="0" customWidth="1"/>
    <col min="2" max="2" width="65.8515625" style="0" customWidth="1"/>
    <col min="3" max="3" width="13.7109375" style="0" customWidth="1"/>
    <col min="4" max="4" width="3.421875" style="0" customWidth="1"/>
    <col min="5" max="5" width="17.421875" style="0" customWidth="1"/>
    <col min="7" max="7" width="2.7109375" style="0" customWidth="1"/>
  </cols>
  <sheetData>
    <row r="1" ht="22.5">
      <c r="A1" s="71" t="s">
        <v>40</v>
      </c>
    </row>
    <row r="2" ht="18.75">
      <c r="A2" s="74" t="s">
        <v>41</v>
      </c>
    </row>
    <row r="3" ht="18.75">
      <c r="A3" s="74" t="s">
        <v>42</v>
      </c>
    </row>
    <row r="4" ht="20.25">
      <c r="A4" s="77"/>
    </row>
    <row r="5" ht="22.5">
      <c r="A5" s="78" t="s">
        <v>108</v>
      </c>
    </row>
    <row r="6" ht="22.5">
      <c r="A6" s="78" t="s">
        <v>110</v>
      </c>
    </row>
    <row r="9" spans="3:7" ht="18.75">
      <c r="C9" s="104" t="s">
        <v>109</v>
      </c>
      <c r="D9" s="85"/>
      <c r="E9" s="104" t="s">
        <v>116</v>
      </c>
      <c r="F9" s="86"/>
      <c r="G9" s="86"/>
    </row>
    <row r="10" spans="3:7" ht="18.75">
      <c r="C10" s="33" t="s">
        <v>57</v>
      </c>
      <c r="D10" s="85"/>
      <c r="E10" s="33" t="s">
        <v>57</v>
      </c>
      <c r="F10" s="86"/>
      <c r="G10" s="86"/>
    </row>
    <row r="11" spans="4:7" ht="12.75">
      <c r="D11" s="86"/>
      <c r="F11" s="86"/>
      <c r="G11" s="86"/>
    </row>
    <row r="12" spans="1:7" ht="18.75">
      <c r="A12" s="25" t="s">
        <v>58</v>
      </c>
      <c r="B12" s="25"/>
      <c r="C12" s="25"/>
      <c r="D12" s="86"/>
      <c r="E12" s="25"/>
      <c r="F12" s="86"/>
      <c r="G12" s="86"/>
    </row>
    <row r="13" spans="1:7" ht="18.75">
      <c r="A13" s="25"/>
      <c r="B13" s="25" t="s">
        <v>59</v>
      </c>
      <c r="C13" s="87">
        <v>29100</v>
      </c>
      <c r="D13" s="88"/>
      <c r="E13" s="87">
        <v>31803</v>
      </c>
      <c r="F13" s="88"/>
      <c r="G13" s="89"/>
    </row>
    <row r="14" spans="1:7" ht="18.75">
      <c r="A14" s="25"/>
      <c r="B14" s="25"/>
      <c r="C14" s="90"/>
      <c r="D14" s="86"/>
      <c r="E14" s="90"/>
      <c r="F14" s="86"/>
      <c r="G14" s="86"/>
    </row>
    <row r="15" spans="1:7" ht="18.75">
      <c r="A15" s="25"/>
      <c r="B15" s="25" t="s">
        <v>60</v>
      </c>
      <c r="C15" s="90">
        <f>11916+3</f>
        <v>11919</v>
      </c>
      <c r="D15" s="86"/>
      <c r="E15" s="90">
        <f>7953+3869</f>
        <v>11822</v>
      </c>
      <c r="F15" s="86"/>
      <c r="G15" s="88"/>
    </row>
    <row r="16" spans="1:7" ht="18.75">
      <c r="A16" s="25"/>
      <c r="B16" s="25" t="s">
        <v>61</v>
      </c>
      <c r="C16" s="90">
        <f>3661-1198-9658</f>
        <v>-7195</v>
      </c>
      <c r="D16" s="86"/>
      <c r="E16" s="90">
        <f>2549-601-9285</f>
        <v>-7337</v>
      </c>
      <c r="F16" s="86"/>
      <c r="G16" s="88"/>
    </row>
    <row r="17" spans="1:7" ht="18.75">
      <c r="A17" s="25"/>
      <c r="B17" s="25"/>
      <c r="C17" s="90"/>
      <c r="D17" s="86"/>
      <c r="E17" s="90"/>
      <c r="F17" s="86"/>
      <c r="G17" s="86"/>
    </row>
    <row r="18" spans="1:7" ht="18.75">
      <c r="A18" s="25" t="s">
        <v>62</v>
      </c>
      <c r="B18" s="25"/>
      <c r="C18" s="90">
        <f>SUM(C13:C16)</f>
        <v>33824</v>
      </c>
      <c r="D18" s="91"/>
      <c r="E18" s="90">
        <f>SUM(E13:E16)</f>
        <v>36288</v>
      </c>
      <c r="F18" s="91"/>
      <c r="G18" s="91"/>
    </row>
    <row r="19" spans="1:7" ht="18.75">
      <c r="A19" s="25"/>
      <c r="B19" s="25"/>
      <c r="C19" s="90"/>
      <c r="D19" s="86"/>
      <c r="E19" s="90"/>
      <c r="F19" s="86"/>
      <c r="G19" s="86"/>
    </row>
    <row r="20" spans="1:7" ht="18.75">
      <c r="A20" s="25" t="s">
        <v>63</v>
      </c>
      <c r="B20" s="25"/>
      <c r="C20" s="90"/>
      <c r="D20" s="86"/>
      <c r="E20" s="90"/>
      <c r="F20" s="86"/>
      <c r="G20" s="86"/>
    </row>
    <row r="21" spans="1:7" ht="18.75">
      <c r="A21" s="25"/>
      <c r="B21" s="25" t="s">
        <v>64</v>
      </c>
      <c r="C21" s="92">
        <f>-124442+116613</f>
        <v>-7829</v>
      </c>
      <c r="D21" s="88"/>
      <c r="E21" s="92">
        <f>72030-90565</f>
        <v>-18535</v>
      </c>
      <c r="F21" s="88"/>
      <c r="G21" s="89"/>
    </row>
    <row r="22" spans="1:7" ht="18.75">
      <c r="A22" s="25"/>
      <c r="B22" s="25" t="s">
        <v>65</v>
      </c>
      <c r="C22" s="92">
        <f>86623-42860</f>
        <v>43763</v>
      </c>
      <c r="D22" s="88"/>
      <c r="E22" s="92">
        <f>54654-64650</f>
        <v>-9996</v>
      </c>
      <c r="F22" s="88"/>
      <c r="G22" s="89"/>
    </row>
    <row r="23" spans="1:7" ht="18.75">
      <c r="A23" s="25"/>
      <c r="B23" s="25" t="s">
        <v>66</v>
      </c>
      <c r="C23" s="93">
        <f>-48782+22110</f>
        <v>-26672</v>
      </c>
      <c r="D23" s="86"/>
      <c r="E23" s="93">
        <f>24382-26443</f>
        <v>-2061</v>
      </c>
      <c r="F23" s="88"/>
      <c r="G23" s="89"/>
    </row>
    <row r="24" spans="1:7" ht="18.75">
      <c r="A24" s="25"/>
      <c r="B24" s="25"/>
      <c r="C24" s="90"/>
      <c r="D24" s="86"/>
      <c r="E24" s="90"/>
      <c r="F24" s="86"/>
      <c r="G24" s="86"/>
    </row>
    <row r="25" spans="1:7" ht="18.75">
      <c r="A25" s="25" t="s">
        <v>107</v>
      </c>
      <c r="B25" s="25"/>
      <c r="C25" s="94">
        <f>SUM(C18:C23)</f>
        <v>43086</v>
      </c>
      <c r="D25" s="91"/>
      <c r="E25" s="94">
        <f>SUM(E18:E23)</f>
        <v>5696</v>
      </c>
      <c r="F25" s="91"/>
      <c r="G25" s="91"/>
    </row>
    <row r="26" spans="1:7" ht="18.75">
      <c r="A26" s="25"/>
      <c r="B26" s="25"/>
      <c r="C26" s="90"/>
      <c r="D26" s="86"/>
      <c r="E26" s="90"/>
      <c r="F26" s="86"/>
      <c r="G26" s="86"/>
    </row>
    <row r="27" spans="1:7" ht="18.75">
      <c r="A27" s="25"/>
      <c r="B27" s="25"/>
      <c r="C27" s="90"/>
      <c r="D27" s="86"/>
      <c r="E27" s="90"/>
      <c r="F27" s="86"/>
      <c r="G27" s="86"/>
    </row>
    <row r="28" spans="1:7" ht="18.75">
      <c r="A28" s="25" t="s">
        <v>67</v>
      </c>
      <c r="B28" s="25"/>
      <c r="C28" s="90"/>
      <c r="D28" s="86"/>
      <c r="E28" s="90"/>
      <c r="F28" s="86"/>
      <c r="G28" s="86"/>
    </row>
    <row r="29" spans="1:7" ht="18.75">
      <c r="A29" s="25"/>
      <c r="B29" s="95" t="s">
        <v>68</v>
      </c>
      <c r="C29" s="90">
        <v>0</v>
      </c>
      <c r="D29" s="88"/>
      <c r="E29" s="90">
        <v>0</v>
      </c>
      <c r="F29" s="88"/>
      <c r="G29" s="88"/>
    </row>
    <row r="30" spans="1:7" ht="18.75">
      <c r="A30" s="25"/>
      <c r="B30" s="95" t="s">
        <v>69</v>
      </c>
      <c r="C30" s="90">
        <f>-15179+1198</f>
        <v>-13981</v>
      </c>
      <c r="D30" s="96"/>
      <c r="E30" s="90">
        <f>-2853+601</f>
        <v>-2252</v>
      </c>
      <c r="F30" s="96"/>
      <c r="G30" s="89"/>
    </row>
    <row r="31" spans="1:7" ht="18.75">
      <c r="A31" s="25"/>
      <c r="B31" s="25"/>
      <c r="C31" s="90"/>
      <c r="D31" s="86"/>
      <c r="E31" s="90"/>
      <c r="F31" s="86"/>
      <c r="G31" s="86"/>
    </row>
    <row r="32" spans="1:7" ht="18.75">
      <c r="A32" s="25" t="s">
        <v>70</v>
      </c>
      <c r="B32" s="25"/>
      <c r="C32" s="94">
        <f>SUM(C29:C31)</f>
        <v>-13981</v>
      </c>
      <c r="D32" s="91"/>
      <c r="E32" s="94">
        <f>SUM(E29:E31)</f>
        <v>-2252</v>
      </c>
      <c r="F32" s="91"/>
      <c r="G32" s="91"/>
    </row>
    <row r="33" spans="1:7" ht="18.75">
      <c r="A33" s="25"/>
      <c r="B33" s="25"/>
      <c r="C33" s="90"/>
      <c r="D33" s="86"/>
      <c r="E33" s="90"/>
      <c r="F33" s="86"/>
      <c r="G33" s="86"/>
    </row>
    <row r="34" spans="1:7" ht="18.75">
      <c r="A34" s="25" t="s">
        <v>71</v>
      </c>
      <c r="B34" s="25"/>
      <c r="C34" s="90"/>
      <c r="D34" s="86"/>
      <c r="E34" s="90"/>
      <c r="F34" s="86"/>
      <c r="G34" s="86"/>
    </row>
    <row r="35" spans="1:7" ht="18.75">
      <c r="A35" s="25"/>
      <c r="B35" s="95" t="s">
        <v>72</v>
      </c>
      <c r="C35" s="90">
        <v>3758</v>
      </c>
      <c r="D35" s="86"/>
      <c r="E35" s="90">
        <v>1332</v>
      </c>
      <c r="F35" s="86"/>
      <c r="G35" s="86"/>
    </row>
    <row r="36" spans="1:7" ht="18.75">
      <c r="A36" s="25"/>
      <c r="B36" s="95" t="s">
        <v>73</v>
      </c>
      <c r="C36" s="90">
        <f>-14437+4907</f>
        <v>-9530</v>
      </c>
      <c r="D36" s="88"/>
      <c r="E36" s="90">
        <f>12915+284</f>
        <v>13199</v>
      </c>
      <c r="F36" s="88"/>
      <c r="G36" s="88"/>
    </row>
    <row r="37" spans="1:7" ht="18.75">
      <c r="A37" s="25"/>
      <c r="B37" s="95" t="s">
        <v>74</v>
      </c>
      <c r="C37" s="90">
        <f>-5643-5005</f>
        <v>-10648</v>
      </c>
      <c r="D37" s="88"/>
      <c r="E37" s="90">
        <f>-6628-4813</f>
        <v>-11441</v>
      </c>
      <c r="F37" s="88"/>
      <c r="G37" s="88"/>
    </row>
    <row r="38" spans="1:7" ht="18.75">
      <c r="A38" s="25"/>
      <c r="B38" s="95" t="s">
        <v>75</v>
      </c>
      <c r="C38" s="90">
        <v>-3661</v>
      </c>
      <c r="D38" s="88"/>
      <c r="E38" s="90">
        <v>-2549</v>
      </c>
      <c r="F38" s="88"/>
      <c r="G38" s="88"/>
    </row>
    <row r="39" spans="1:7" ht="18.75">
      <c r="A39" s="25"/>
      <c r="B39" s="25"/>
      <c r="C39" s="90"/>
      <c r="D39" s="86"/>
      <c r="E39" s="90"/>
      <c r="F39" s="86"/>
      <c r="G39" s="86"/>
    </row>
    <row r="40" spans="1:7" ht="18.75">
      <c r="A40" s="25" t="s">
        <v>117</v>
      </c>
      <c r="B40" s="25"/>
      <c r="C40" s="94">
        <f>SUM(C35:C39)</f>
        <v>-20081</v>
      </c>
      <c r="D40" s="91"/>
      <c r="E40" s="94">
        <f>SUM(E35:E39)</f>
        <v>541</v>
      </c>
      <c r="F40" s="91"/>
      <c r="G40" s="91"/>
    </row>
    <row r="41" spans="1:7" ht="18.75">
      <c r="A41" s="25"/>
      <c r="B41" s="25"/>
      <c r="C41" s="90"/>
      <c r="D41" s="86"/>
      <c r="E41" s="90"/>
      <c r="F41" s="86"/>
      <c r="G41" s="86"/>
    </row>
    <row r="42" spans="1:7" ht="18.75">
      <c r="A42" s="25" t="s">
        <v>76</v>
      </c>
      <c r="B42" s="25"/>
      <c r="C42" s="90">
        <v>100</v>
      </c>
      <c r="D42" s="86"/>
      <c r="E42" s="90">
        <v>217</v>
      </c>
      <c r="F42" s="86"/>
      <c r="G42" s="86"/>
    </row>
    <row r="43" spans="1:7" ht="18.75">
      <c r="A43" s="25"/>
      <c r="B43" s="25" t="s">
        <v>77</v>
      </c>
      <c r="C43" s="90"/>
      <c r="D43" s="86"/>
      <c r="E43" s="90"/>
      <c r="F43" s="86"/>
      <c r="G43" s="86"/>
    </row>
    <row r="44" spans="1:7" ht="18.75">
      <c r="A44" s="25"/>
      <c r="B44" s="25"/>
      <c r="C44" s="90"/>
      <c r="D44" s="86"/>
      <c r="E44" s="90"/>
      <c r="F44" s="86"/>
      <c r="G44" s="86"/>
    </row>
    <row r="45" spans="1:7" ht="18.75">
      <c r="A45" s="25" t="s">
        <v>78</v>
      </c>
      <c r="B45" s="25"/>
      <c r="C45" s="90">
        <f>C25+C32+C40+C42</f>
        <v>9124</v>
      </c>
      <c r="D45" s="91"/>
      <c r="E45" s="90">
        <f>E25+E32+E40+E42</f>
        <v>4202</v>
      </c>
      <c r="F45" s="91"/>
      <c r="G45" s="91"/>
    </row>
    <row r="46" spans="1:7" ht="18.75">
      <c r="A46" s="25"/>
      <c r="B46" s="25"/>
      <c r="C46" s="90"/>
      <c r="D46" s="86"/>
      <c r="E46" s="90"/>
      <c r="F46" s="86"/>
      <c r="G46" s="86"/>
    </row>
    <row r="47" spans="1:7" ht="18.75">
      <c r="A47" s="25" t="s">
        <v>79</v>
      </c>
      <c r="B47" s="25"/>
      <c r="C47" s="90">
        <v>30444</v>
      </c>
      <c r="D47" s="88"/>
      <c r="E47" s="90">
        <f>45196-2</f>
        <v>45194</v>
      </c>
      <c r="F47" s="88"/>
      <c r="G47" s="89"/>
    </row>
    <row r="48" spans="1:7" ht="18.75">
      <c r="A48" s="25"/>
      <c r="B48" s="25"/>
      <c r="C48" s="90"/>
      <c r="D48" s="86"/>
      <c r="E48" s="90"/>
      <c r="F48" s="86"/>
      <c r="G48" s="86"/>
    </row>
    <row r="49" spans="1:7" ht="19.5" thickBot="1">
      <c r="A49" s="25" t="s">
        <v>80</v>
      </c>
      <c r="B49" s="25"/>
      <c r="C49" s="97">
        <f>C47+C45</f>
        <v>39568</v>
      </c>
      <c r="D49" s="91"/>
      <c r="E49" s="97">
        <f>E47+E45</f>
        <v>49396</v>
      </c>
      <c r="F49" s="91"/>
      <c r="G49" s="91"/>
    </row>
    <row r="50" spans="1:7" ht="19.5" thickTop="1">
      <c r="A50" s="25"/>
      <c r="B50" s="25"/>
      <c r="C50" s="90"/>
      <c r="D50" s="86"/>
      <c r="E50" s="90"/>
      <c r="F50" s="86"/>
      <c r="G50" s="86"/>
    </row>
    <row r="51" spans="1:7" ht="18.75">
      <c r="A51" s="73"/>
      <c r="B51" s="25"/>
      <c r="C51" s="90"/>
      <c r="D51" s="86"/>
      <c r="F51" s="86"/>
      <c r="G51" s="86"/>
    </row>
    <row r="52" spans="1:7" ht="18.75">
      <c r="A52" s="25"/>
      <c r="B52" s="25"/>
      <c r="C52" s="89"/>
      <c r="D52" s="86"/>
      <c r="E52" s="89"/>
      <c r="F52" s="86"/>
      <c r="G52" s="86"/>
    </row>
    <row r="53" spans="1:7" ht="18.75">
      <c r="A53" s="73"/>
      <c r="B53" s="25"/>
      <c r="C53" s="88"/>
      <c r="D53" s="86"/>
      <c r="E53" s="88"/>
      <c r="F53" s="86"/>
      <c r="G53" s="86"/>
    </row>
    <row r="54" spans="1:7" ht="18.75">
      <c r="A54" s="25"/>
      <c r="B54" s="25"/>
      <c r="C54" s="88"/>
      <c r="D54" s="86"/>
      <c r="E54" s="88"/>
      <c r="F54" s="86"/>
      <c r="G54" s="86"/>
    </row>
    <row r="55" spans="1:7" ht="18.75">
      <c r="A55" s="25"/>
      <c r="B55" s="25"/>
      <c r="C55" s="88"/>
      <c r="D55" s="86"/>
      <c r="E55" s="88"/>
      <c r="F55" s="86"/>
      <c r="G55" s="86"/>
    </row>
    <row r="56" spans="1:7" ht="18.75">
      <c r="A56" s="25"/>
      <c r="B56" s="25"/>
      <c r="C56" s="90"/>
      <c r="D56" s="86"/>
      <c r="E56" s="90"/>
      <c r="F56" s="86"/>
      <c r="G56" s="86"/>
    </row>
    <row r="57" spans="1:7" ht="18.75">
      <c r="A57" s="25"/>
      <c r="B57" s="25"/>
      <c r="C57" s="90"/>
      <c r="D57" s="86"/>
      <c r="E57" s="90"/>
      <c r="F57" s="86"/>
      <c r="G57" s="86"/>
    </row>
    <row r="58" spans="1:7" ht="18.75">
      <c r="A58" s="135" t="s">
        <v>102</v>
      </c>
      <c r="B58" s="25"/>
      <c r="C58" s="90"/>
      <c r="D58" s="86"/>
      <c r="E58" s="90"/>
      <c r="F58" s="86"/>
      <c r="G58" s="86"/>
    </row>
    <row r="59" spans="1:7" ht="18.75">
      <c r="A59" s="25"/>
      <c r="B59" s="25"/>
      <c r="C59" s="90"/>
      <c r="D59" s="86"/>
      <c r="E59" s="90"/>
      <c r="F59" s="86"/>
      <c r="G59" s="86"/>
    </row>
    <row r="61" spans="2:5" ht="12.75">
      <c r="B61" t="s">
        <v>81</v>
      </c>
      <c r="C61" s="99">
        <f>9019+1830</f>
        <v>10849</v>
      </c>
      <c r="E61" s="99">
        <f>1107+5402</f>
        <v>6509</v>
      </c>
    </row>
    <row r="62" spans="2:5" ht="12.75">
      <c r="B62" t="s">
        <v>82</v>
      </c>
      <c r="C62" s="98">
        <f>18383+6925+3420</f>
        <v>28728</v>
      </c>
      <c r="E62" s="98">
        <f>10625+32589</f>
        <v>43214</v>
      </c>
    </row>
    <row r="63" spans="2:5" ht="12.75">
      <c r="B63" t="s">
        <v>83</v>
      </c>
      <c r="C63" s="98">
        <v>-9</v>
      </c>
      <c r="E63" s="98">
        <v>-327</v>
      </c>
    </row>
    <row r="64" spans="3:5" ht="13.5" thickBot="1">
      <c r="C64" s="100">
        <f>SUM(C61:C63)</f>
        <v>39568</v>
      </c>
      <c r="E64" s="100">
        <f>SUM(E61:E63)</f>
        <v>49396</v>
      </c>
    </row>
    <row r="65" ht="13.5" thickTop="1"/>
  </sheetData>
  <printOptions/>
  <pageMargins left="0.75" right="0.75" top="1" bottom="1" header="0.5" footer="0.5"/>
  <pageSetup horizontalDpi="360" verticalDpi="360" orientation="portrait" scale="59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mw</cp:lastModifiedBy>
  <cp:lastPrinted>2006-01-26T07:35:56Z</cp:lastPrinted>
  <dcterms:created xsi:type="dcterms:W3CDTF">2004-10-19T07:22:43Z</dcterms:created>
  <dcterms:modified xsi:type="dcterms:W3CDTF">2006-01-26T07:38:16Z</dcterms:modified>
  <cp:category/>
  <cp:version/>
  <cp:contentType/>
  <cp:contentStatus/>
</cp:coreProperties>
</file>